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zyzniewski\Desktop\Zadanie Godziesze Wielkie\etap_II\"/>
    </mc:Choice>
  </mc:AlternateContent>
  <bookViews>
    <workbookView xWindow="-120" yWindow="-120" windowWidth="29040" windowHeight="15840"/>
  </bookViews>
  <sheets>
    <sheet name="GM Godziesze" sheetId="3" r:id="rId1"/>
  </sheets>
  <definedNames>
    <definedName name="_xlnm._FilterDatabase" localSheetId="0" hidden="1">'GM Godziesze'!$B$4:$AH$22</definedName>
    <definedName name="_xlnm.Print_Area" localSheetId="0">'GM Godziesze'!$B$2:$AH$22</definedName>
    <definedName name="_xlnm.Print_Titles" localSheetId="0">'GM Godziesze'!$4:$4</definedName>
  </definedNames>
  <calcPr calcId="152511"/>
</workbook>
</file>

<file path=xl/calcChain.xml><?xml version="1.0" encoding="utf-8"?>
<calcChain xmlns="http://schemas.openxmlformats.org/spreadsheetml/2006/main">
  <c r="F12" i="3" l="1"/>
  <c r="U12" i="3" s="1"/>
  <c r="V12" i="3" s="1"/>
  <c r="R12" i="3"/>
  <c r="Y12" i="3" s="1"/>
  <c r="AA12" i="3"/>
  <c r="F13" i="3"/>
  <c r="R13" i="3"/>
  <c r="U13" i="3"/>
  <c r="V13" i="3"/>
  <c r="AE13" i="3" s="1"/>
  <c r="Y13" i="3"/>
  <c r="AA13" i="3"/>
  <c r="F14" i="3"/>
  <c r="U14" i="3" s="1"/>
  <c r="V14" i="3" s="1"/>
  <c r="R14" i="3"/>
  <c r="Y14" i="3" s="1"/>
  <c r="AA14" i="3"/>
  <c r="F15" i="3"/>
  <c r="R15" i="3"/>
  <c r="Y15" i="3" s="1"/>
  <c r="U15" i="3"/>
  <c r="V15" i="3"/>
  <c r="AC15" i="3" s="1"/>
  <c r="AA15" i="3"/>
  <c r="F16" i="3"/>
  <c r="U16" i="3" s="1"/>
  <c r="V16" i="3" s="1"/>
  <c r="R16" i="3"/>
  <c r="Y16" i="3" s="1"/>
  <c r="AA16" i="3"/>
  <c r="F17" i="3"/>
  <c r="R17" i="3"/>
  <c r="Y17" i="3" s="1"/>
  <c r="U17" i="3"/>
  <c r="V17" i="3"/>
  <c r="AE17" i="3" s="1"/>
  <c r="AA17" i="3"/>
  <c r="F18" i="3"/>
  <c r="U18" i="3" s="1"/>
  <c r="V18" i="3" s="1"/>
  <c r="R18" i="3"/>
  <c r="Y18" i="3" s="1"/>
  <c r="AA18" i="3"/>
  <c r="F19" i="3"/>
  <c r="R19" i="3"/>
  <c r="U19" i="3"/>
  <c r="V19" i="3"/>
  <c r="AE19" i="3" s="1"/>
  <c r="Y19" i="3"/>
  <c r="AA19" i="3"/>
  <c r="F20" i="3"/>
  <c r="U20" i="3" s="1"/>
  <c r="V20" i="3" s="1"/>
  <c r="R20" i="3"/>
  <c r="AA20" i="3" s="1"/>
  <c r="Y20" i="3"/>
  <c r="AC20" i="3" l="1"/>
  <c r="AE20" i="3"/>
  <c r="AC18" i="3"/>
  <c r="AE18" i="3"/>
  <c r="AC16" i="3"/>
  <c r="AE16" i="3"/>
  <c r="AC14" i="3"/>
  <c r="AE14" i="3"/>
  <c r="AC12" i="3"/>
  <c r="AE12" i="3"/>
  <c r="AE15" i="3"/>
  <c r="AC19" i="3"/>
  <c r="AC17" i="3"/>
  <c r="AC13" i="3"/>
  <c r="R9" i="3"/>
  <c r="F9" i="3"/>
  <c r="R8" i="3"/>
  <c r="F8" i="3"/>
  <c r="R7" i="3"/>
  <c r="F7" i="3"/>
  <c r="R6" i="3"/>
  <c r="F6" i="3"/>
  <c r="R5" i="3"/>
  <c r="F5" i="3"/>
  <c r="E24" i="3" l="1"/>
  <c r="AB15" i="3" l="1"/>
  <c r="AB17" i="3"/>
  <c r="Z20" i="3"/>
  <c r="AB13" i="3"/>
  <c r="AB18" i="3"/>
  <c r="Z19" i="3"/>
  <c r="AB19" i="3"/>
  <c r="Z16" i="3"/>
  <c r="Z12" i="3"/>
  <c r="AF19" i="3"/>
  <c r="AB14" i="3"/>
  <c r="Z14" i="3"/>
  <c r="Z15" i="3"/>
  <c r="AF17" i="3"/>
  <c r="Z13" i="3"/>
  <c r="AF13" i="3"/>
  <c r="Z17" i="3"/>
  <c r="AB16" i="3"/>
  <c r="Z18" i="3"/>
  <c r="AB12" i="3"/>
  <c r="AB20" i="3"/>
  <c r="AD15" i="3"/>
  <c r="AD20" i="3"/>
  <c r="AF20" i="3"/>
  <c r="AD16" i="3"/>
  <c r="AD18" i="3"/>
  <c r="AF18" i="3"/>
  <c r="AD14" i="3"/>
  <c r="AF14" i="3"/>
  <c r="AF16" i="3"/>
  <c r="AD12" i="3"/>
  <c r="AF12" i="3"/>
  <c r="AD19" i="3"/>
  <c r="AD17" i="3"/>
  <c r="AD13" i="3"/>
  <c r="AF15" i="3"/>
  <c r="Y6" i="3"/>
  <c r="Y7" i="3"/>
  <c r="Y8" i="3"/>
  <c r="Y9" i="3"/>
  <c r="R10" i="3"/>
  <c r="Y10" i="3" s="1"/>
  <c r="R11" i="3"/>
  <c r="Y11" i="3" s="1"/>
  <c r="Y5" i="3"/>
  <c r="U5" i="3"/>
  <c r="U6" i="3"/>
  <c r="AG18" i="3" l="1"/>
  <c r="AH18" i="3"/>
  <c r="AG17" i="3"/>
  <c r="AH17" i="3"/>
  <c r="AG15" i="3"/>
  <c r="AH15" i="3"/>
  <c r="AG12" i="3"/>
  <c r="AH12" i="3"/>
  <c r="AG14" i="3"/>
  <c r="AH14" i="3"/>
  <c r="AG16" i="3"/>
  <c r="AH16" i="3"/>
  <c r="AG13" i="3"/>
  <c r="AH13" i="3"/>
  <c r="AG20" i="3"/>
  <c r="AH20" i="3"/>
  <c r="AG19" i="3"/>
  <c r="AH19" i="3"/>
  <c r="U9" i="3"/>
  <c r="V9" i="3" s="1"/>
  <c r="F10" i="3"/>
  <c r="U10" i="3" s="1"/>
  <c r="V10" i="3" s="1"/>
  <c r="AC10" i="3" s="1"/>
  <c r="AA10" i="3"/>
  <c r="AA9" i="3" l="1"/>
  <c r="AE9" i="3"/>
  <c r="AC9" i="3"/>
  <c r="AE10" i="3"/>
  <c r="AA6" i="3"/>
  <c r="AB6" i="3" s="1"/>
  <c r="V6" i="3"/>
  <c r="AE6" i="3" s="1"/>
  <c r="F11" i="3"/>
  <c r="W21" i="3" l="1"/>
  <c r="Z9" i="3"/>
  <c r="AB9" i="3"/>
  <c r="Z10" i="3"/>
  <c r="AF9" i="3"/>
  <c r="AD9" i="3"/>
  <c r="AB10" i="3"/>
  <c r="AF10" i="3"/>
  <c r="AD10" i="3"/>
  <c r="AF6" i="3"/>
  <c r="AC6" i="3"/>
  <c r="AD6" i="3" s="1"/>
  <c r="Z6" i="3"/>
  <c r="AG9" i="3" l="1"/>
  <c r="AH9" i="3"/>
  <c r="AG10" i="3"/>
  <c r="AH10" i="3"/>
  <c r="AH6" i="3"/>
  <c r="AG6" i="3"/>
  <c r="I21" i="3"/>
  <c r="M21" i="3"/>
  <c r="Q21" i="3"/>
  <c r="J21" i="3"/>
  <c r="N21" i="3"/>
  <c r="K21" i="3"/>
  <c r="O21" i="3"/>
  <c r="L21" i="3"/>
  <c r="P21" i="3"/>
  <c r="AA7" i="3" l="1"/>
  <c r="AA8" i="3"/>
  <c r="AA11" i="3"/>
  <c r="AA5" i="3"/>
  <c r="AA21" i="3" l="1"/>
  <c r="Z5" i="3" l="1"/>
  <c r="Y21" i="3"/>
  <c r="R21" i="3"/>
  <c r="Z11" i="3" l="1"/>
  <c r="Z8" i="3" l="1"/>
  <c r="Z7" i="3"/>
  <c r="U7" i="3" l="1"/>
  <c r="V7" i="3" s="1"/>
  <c r="U8" i="3"/>
  <c r="V8" i="3" s="1"/>
  <c r="AC8" i="3" s="1"/>
  <c r="U11" i="3"/>
  <c r="V11" i="3" s="1"/>
  <c r="AC11" i="3" l="1"/>
  <c r="AD11" i="3" s="1"/>
  <c r="AE11" i="3"/>
  <c r="AF11" i="3" s="1"/>
  <c r="AE8" i="3"/>
  <c r="AF8" i="3" s="1"/>
  <c r="AD8" i="3"/>
  <c r="AE7" i="3"/>
  <c r="AF7" i="3" s="1"/>
  <c r="AC7" i="3"/>
  <c r="AD7" i="3" s="1"/>
  <c r="Z21" i="3" l="1"/>
  <c r="AB5" i="3"/>
  <c r="AB11" i="3"/>
  <c r="AB8" i="3"/>
  <c r="AB7" i="3"/>
  <c r="AB21" i="3" l="1"/>
  <c r="AH8" i="3"/>
  <c r="AG8" i="3"/>
  <c r="AG11" i="3"/>
  <c r="AH11" i="3"/>
  <c r="AG7" i="3"/>
  <c r="AH7" i="3"/>
  <c r="V5" i="3"/>
  <c r="AC5" i="3" l="1"/>
  <c r="AD5" i="3" s="1"/>
  <c r="AG5" i="3" s="1"/>
  <c r="AE5" i="3"/>
  <c r="AF5" i="3" s="1"/>
  <c r="AH5" i="3" s="1"/>
  <c r="V21" i="3"/>
  <c r="G21" i="3"/>
  <c r="F21" i="3"/>
  <c r="F22" i="3" l="1"/>
  <c r="E26" i="3" s="1"/>
  <c r="AE21" i="3"/>
  <c r="AC21" i="3"/>
  <c r="AG21" i="3" l="1"/>
  <c r="AG22" i="3" s="1"/>
  <c r="AH21" i="3"/>
  <c r="AH22" i="3" s="1"/>
  <c r="AD21" i="3"/>
  <c r="AF21" i="3"/>
  <c r="U21" i="3"/>
  <c r="AG31" i="3" l="1"/>
  <c r="AG26" i="3"/>
  <c r="AG24" i="3"/>
  <c r="AG29" i="3"/>
</calcChain>
</file>

<file path=xl/sharedStrings.xml><?xml version="1.0" encoding="utf-8"?>
<sst xmlns="http://schemas.openxmlformats.org/spreadsheetml/2006/main" count="117" uniqueCount="63">
  <si>
    <t>Lp.</t>
  </si>
  <si>
    <t>Planowana ilość opraw do wymiany</t>
  </si>
  <si>
    <t>RAZEM</t>
  </si>
  <si>
    <t>Planowana ilość opraw do montażu</t>
  </si>
  <si>
    <t>Klasa oświetleniowa</t>
  </si>
  <si>
    <t>Ilość opraw:</t>
  </si>
  <si>
    <t>Moc oprawy [W]</t>
  </si>
  <si>
    <t>Rtęciowa 125W</t>
  </si>
  <si>
    <t>Rtęciowa 250W</t>
  </si>
  <si>
    <t>Rtęciowa 400W</t>
  </si>
  <si>
    <t>Sodowa 70W</t>
  </si>
  <si>
    <t>Sodowa 100W</t>
  </si>
  <si>
    <t>Sodowa 150W</t>
  </si>
  <si>
    <t>Sodowa 250W</t>
  </si>
  <si>
    <t>Sodowa 400W</t>
  </si>
  <si>
    <t>Ilość opraw [szt]:</t>
  </si>
  <si>
    <t>DEMONTAŻ OPRAW</t>
  </si>
  <si>
    <t>Ilość opraw  [szt]</t>
  </si>
  <si>
    <t>ŁĄCZNIE WYMIANA I MONTAŻ OPRAW</t>
  </si>
  <si>
    <t>napowietrzna</t>
  </si>
  <si>
    <t>Miejscowość</t>
  </si>
  <si>
    <t>Rodzaj linii (kablowa, napowietrzna)</t>
  </si>
  <si>
    <t>Stacja</t>
  </si>
  <si>
    <t>Moc opraw  [kW]</t>
  </si>
  <si>
    <t>Moc opraw    [kW]</t>
  </si>
  <si>
    <t>MONTAŻ I WYMIANA OPRAW</t>
  </si>
  <si>
    <t>PRZED MODERNIZACJĄ</t>
  </si>
  <si>
    <t>PO MODERNIZACJI</t>
  </si>
  <si>
    <t>ZUŻUCIE I KOSZT ENERGI ELEKRTRYCZNEJ W CIĄGU ROKU</t>
  </si>
  <si>
    <t>Koszt energi z przerwą nocną</t>
  </si>
  <si>
    <t>Koszt energi bez przerwy nocnej</t>
  </si>
  <si>
    <t>Koszt energi z zastosowaniem redukcji mocy</t>
  </si>
  <si>
    <t>Koszt energi bez zastosowaniem redukcji mocy</t>
  </si>
  <si>
    <t>OSZCZENOŚĆ PROCENTOWA</t>
  </si>
  <si>
    <t>Szacunkowy koszt modernizacji</t>
  </si>
  <si>
    <t>Cena brutto 1 kWh energi [zł]</t>
  </si>
  <si>
    <t>Zużycie energi z zastosowaniem redukcji mocy (20% redukcji 4000h)         [kWh]</t>
  </si>
  <si>
    <t>Zużycie energi z 2019r.</t>
  </si>
  <si>
    <t>Czy wystepuje przerwa nocna?</t>
  </si>
  <si>
    <t>Zużucie energi bez przerwy nocnej (4000h)            [kWh]</t>
  </si>
  <si>
    <t>Zużycie energi bez zastosowaniem redukcji mocy (4000h)              [kWh]</t>
  </si>
  <si>
    <t>Nazwa oprawy</t>
  </si>
  <si>
    <t>M5</t>
  </si>
  <si>
    <t>NIE</t>
  </si>
  <si>
    <t>LED 50W</t>
  </si>
  <si>
    <t>Zużucie energi z  przerwą nocną (~2900h)            [kWh]</t>
  </si>
  <si>
    <t>TAK</t>
  </si>
  <si>
    <t>Zadowice</t>
  </si>
  <si>
    <t>st. 13129</t>
  </si>
  <si>
    <t>st. 13031</t>
  </si>
  <si>
    <t>st. 13033</t>
  </si>
  <si>
    <t>Bałdoń - Stobno</t>
  </si>
  <si>
    <t>st. 13447</t>
  </si>
  <si>
    <t>Zestawienie montażowe Godziesze Wielkie</t>
  </si>
  <si>
    <t>BGP282 T25 1xLED90-4S/740 DM11 57W z CityTouch</t>
  </si>
  <si>
    <t xml:space="preserve">BGP282 T25 1xLED70-4S/740 DN10 43W z CityTouch </t>
  </si>
  <si>
    <t>Szacunkowa procentowa oszczędność bez zastosowania redukcji mocy</t>
  </si>
  <si>
    <t>Szacunkowa kwota oszczędności bez zastosowania redukcji mocy</t>
  </si>
  <si>
    <t>Szacunkowa procentowa oszczędność z zastosowaniem redukcji mocy</t>
  </si>
  <si>
    <t>Szacunkowa kwota oszczędności z zastosowaniem redukcji mocy</t>
  </si>
  <si>
    <t>OSZCZĘDNOŚCI</t>
  </si>
  <si>
    <t>Wola Droszewska</t>
  </si>
  <si>
    <t>st. 13991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</si>
</sst>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0.000"/>
    <numFmt numFmtId="167" formatCode="#,##0.000"/>
    <numFmt numFmtId="168" formatCode="#,##0.00\ &quot;zł&quot;"/>
    <numFmt numFmtId="169" formatCode="0.000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9" tint="-0.24997711111789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9" tint="-0.249977111117893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9"/>
      <name val="Calibri"/>
      <family val="2"/>
      <charset val="238"/>
      <scheme val="minor"/>
    </font>
    <font>
      <b/>
      <sz val="12"/>
      <color theme="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/>
      <top/>
      <bottom style="dashed">
        <color auto="1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8" fontId="0" fillId="0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8" fontId="0" fillId="4" borderId="1" xfId="0" applyNumberFormat="1" applyFont="1" applyFill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/>
    </xf>
    <xf numFmtId="168" fontId="6" fillId="5" borderId="1" xfId="0" applyNumberFormat="1" applyFont="1" applyFill="1" applyBorder="1" applyAlignment="1">
      <alignment horizontal="center" vertical="center"/>
    </xf>
    <xf numFmtId="168" fontId="2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16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8" fontId="10" fillId="0" borderId="0" xfId="0" applyNumberFormat="1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vertical="center"/>
    </xf>
    <xf numFmtId="168" fontId="12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10" fontId="8" fillId="2" borderId="1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8" fontId="10" fillId="0" borderId="0" xfId="0" applyNumberFormat="1" applyFont="1" applyFill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168" fontId="17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center"/>
    </xf>
    <xf numFmtId="0" fontId="20" fillId="3" borderId="3" xfId="0" applyFont="1" applyFill="1" applyBorder="1" applyAlignment="1">
      <alignment horizontal="center" wrapText="1"/>
    </xf>
    <xf numFmtId="0" fontId="20" fillId="3" borderId="2" xfId="0" applyFont="1" applyFill="1" applyBorder="1" applyAlignment="1">
      <alignment horizontal="center"/>
    </xf>
    <xf numFmtId="17" fontId="20" fillId="3" borderId="1" xfId="0" applyNumberFormat="1" applyFont="1" applyFill="1" applyBorder="1" applyAlignment="1">
      <alignment horizontal="center" wrapText="1"/>
    </xf>
    <xf numFmtId="0" fontId="20" fillId="3" borderId="12" xfId="0" applyFont="1" applyFill="1" applyBorder="1" applyAlignment="1">
      <alignment horizontal="center" wrapText="1"/>
    </xf>
    <xf numFmtId="0" fontId="20" fillId="3" borderId="14" xfId="0" applyFont="1" applyFill="1" applyBorder="1" applyAlignment="1">
      <alignment horizontal="center"/>
    </xf>
    <xf numFmtId="168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68" fontId="14" fillId="5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1"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79998168889431442"/>
        </patternFill>
      </fill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ill>
        <patternFill>
          <bgColor rgb="FFFFCDCD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00"/>
      <color rgb="FFFFCDCD"/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3"/>
  <sheetViews>
    <sheetView tabSelected="1" zoomScaleNormal="100" workbookViewId="0">
      <pane xSplit="4" ySplit="4" topLeftCell="E5" activePane="bottomRight" state="frozen"/>
      <selection pane="topRight" activeCell="D1" sqref="D1"/>
      <selection pane="bottomLeft" activeCell="A4" sqref="A4"/>
      <selection pane="bottomRight" activeCell="M26" sqref="M25:M26"/>
    </sheetView>
  </sheetViews>
  <sheetFormatPr defaultRowHeight="15" x14ac:dyDescent="0.25"/>
  <cols>
    <col min="1" max="1" width="9.140625" style="3"/>
    <col min="2" max="2" width="6.140625" style="1" customWidth="1"/>
    <col min="3" max="3" width="23.7109375" style="1" customWidth="1"/>
    <col min="4" max="4" width="29.5703125" style="1" customWidth="1"/>
    <col min="5" max="5" width="15.28515625" style="3" customWidth="1"/>
    <col min="6" max="7" width="11.85546875" style="1" customWidth="1"/>
    <col min="8" max="8" width="15" style="2" customWidth="1"/>
    <col min="9" max="17" width="5.140625" style="3" customWidth="1"/>
    <col min="18" max="18" width="11" style="3" customWidth="1"/>
    <col min="19" max="19" width="47.5703125" style="3" customWidth="1"/>
    <col min="20" max="21" width="9.140625" style="4"/>
    <col min="22" max="22" width="13.28515625" style="4" customWidth="1"/>
    <col min="23" max="23" width="13.28515625" style="58" hidden="1" customWidth="1"/>
    <col min="24" max="24" width="13.28515625" style="62" customWidth="1"/>
    <col min="25" max="25" width="17.140625" style="4" customWidth="1"/>
    <col min="26" max="26" width="17" style="4" customWidth="1"/>
    <col min="27" max="34" width="16.85546875" style="4" customWidth="1"/>
    <col min="35" max="35" width="16.42578125" style="3" customWidth="1"/>
    <col min="36" max="36" width="13.5703125" style="3" customWidth="1"/>
    <col min="37" max="37" width="15.42578125" style="3" customWidth="1"/>
    <col min="38" max="38" width="15.85546875" style="3" customWidth="1"/>
    <col min="39" max="16384" width="9.140625" style="3"/>
  </cols>
  <sheetData>
    <row r="1" spans="1:38" x14ac:dyDescent="0.25">
      <c r="A1" s="25"/>
      <c r="B1" s="7"/>
      <c r="C1" s="26"/>
      <c r="D1" s="24"/>
      <c r="E1" s="25"/>
      <c r="F1" s="26"/>
      <c r="G1" s="26"/>
      <c r="H1" s="24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</row>
    <row r="2" spans="1:38" ht="21" customHeight="1" x14ac:dyDescent="0.25">
      <c r="A2" s="25"/>
      <c r="B2" s="95" t="s">
        <v>53</v>
      </c>
      <c r="C2" s="95"/>
      <c r="D2" s="95"/>
      <c r="E2" s="25"/>
      <c r="F2" s="24"/>
      <c r="G2" s="24"/>
      <c r="H2" s="24"/>
      <c r="I2" s="96" t="s">
        <v>16</v>
      </c>
      <c r="J2" s="97"/>
      <c r="K2" s="97"/>
      <c r="L2" s="97"/>
      <c r="M2" s="97"/>
      <c r="N2" s="97"/>
      <c r="O2" s="97"/>
      <c r="P2" s="97"/>
      <c r="Q2" s="97"/>
      <c r="R2" s="98"/>
      <c r="S2" s="102" t="s">
        <v>25</v>
      </c>
      <c r="T2" s="102"/>
      <c r="U2" s="102"/>
      <c r="V2" s="102"/>
      <c r="W2" s="102" t="s">
        <v>28</v>
      </c>
      <c r="X2" s="102"/>
      <c r="Y2" s="102"/>
      <c r="Z2" s="102"/>
      <c r="AA2" s="102"/>
      <c r="AB2" s="102"/>
      <c r="AC2" s="102"/>
      <c r="AD2" s="102"/>
      <c r="AE2" s="102"/>
      <c r="AF2" s="102"/>
      <c r="AG2" s="102" t="s">
        <v>60</v>
      </c>
      <c r="AH2" s="102"/>
      <c r="AI2" s="105"/>
      <c r="AJ2" s="106"/>
      <c r="AK2" s="106"/>
      <c r="AL2" s="106"/>
    </row>
    <row r="3" spans="1:38" ht="21" customHeight="1" x14ac:dyDescent="0.25">
      <c r="A3" s="25"/>
      <c r="B3" s="28"/>
      <c r="C3" s="24"/>
      <c r="D3" s="24"/>
      <c r="E3" s="25"/>
      <c r="F3" s="24"/>
      <c r="G3" s="24"/>
      <c r="H3" s="24"/>
      <c r="I3" s="99" t="s">
        <v>15</v>
      </c>
      <c r="J3" s="100"/>
      <c r="K3" s="100"/>
      <c r="L3" s="100"/>
      <c r="M3" s="100"/>
      <c r="N3" s="100"/>
      <c r="O3" s="100"/>
      <c r="P3" s="100"/>
      <c r="Q3" s="101"/>
      <c r="R3" s="25"/>
      <c r="S3" s="102"/>
      <c r="T3" s="102"/>
      <c r="U3" s="102"/>
      <c r="V3" s="102"/>
      <c r="W3" s="103" t="s">
        <v>37</v>
      </c>
      <c r="X3" s="108" t="s">
        <v>26</v>
      </c>
      <c r="Y3" s="109"/>
      <c r="Z3" s="109"/>
      <c r="AA3" s="109"/>
      <c r="AB3" s="110"/>
      <c r="AC3" s="107" t="s">
        <v>27</v>
      </c>
      <c r="AD3" s="107"/>
      <c r="AE3" s="107"/>
      <c r="AF3" s="107"/>
      <c r="AG3" s="102"/>
      <c r="AH3" s="102"/>
      <c r="AI3" s="105"/>
      <c r="AJ3" s="106"/>
      <c r="AK3" s="106"/>
      <c r="AL3" s="106"/>
    </row>
    <row r="4" spans="1:38" ht="95.25" customHeight="1" x14ac:dyDescent="0.25">
      <c r="A4" s="25"/>
      <c r="B4" s="29" t="s">
        <v>0</v>
      </c>
      <c r="C4" s="29" t="s">
        <v>20</v>
      </c>
      <c r="D4" s="29" t="s">
        <v>22</v>
      </c>
      <c r="E4" s="30" t="s">
        <v>21</v>
      </c>
      <c r="F4" s="121" t="s">
        <v>1</v>
      </c>
      <c r="G4" s="31" t="s">
        <v>3</v>
      </c>
      <c r="H4" s="32" t="s">
        <v>4</v>
      </c>
      <c r="I4" s="57" t="s">
        <v>7</v>
      </c>
      <c r="J4" s="57" t="s">
        <v>8</v>
      </c>
      <c r="K4" s="57" t="s">
        <v>9</v>
      </c>
      <c r="L4" s="57" t="s">
        <v>10</v>
      </c>
      <c r="M4" s="57" t="s">
        <v>11</v>
      </c>
      <c r="N4" s="57" t="s">
        <v>12</v>
      </c>
      <c r="O4" s="57" t="s">
        <v>13</v>
      </c>
      <c r="P4" s="57" t="s">
        <v>14</v>
      </c>
      <c r="Q4" s="57" t="s">
        <v>44</v>
      </c>
      <c r="R4" s="33" t="s">
        <v>23</v>
      </c>
      <c r="S4" s="10" t="s">
        <v>41</v>
      </c>
      <c r="T4" s="34" t="s">
        <v>6</v>
      </c>
      <c r="U4" s="34" t="s">
        <v>17</v>
      </c>
      <c r="V4" s="34" t="s">
        <v>24</v>
      </c>
      <c r="W4" s="104"/>
      <c r="X4" s="34" t="s">
        <v>38</v>
      </c>
      <c r="Y4" s="73" t="s">
        <v>45</v>
      </c>
      <c r="Z4" s="34" t="s">
        <v>29</v>
      </c>
      <c r="AA4" s="34" t="s">
        <v>39</v>
      </c>
      <c r="AB4" s="34" t="s">
        <v>30</v>
      </c>
      <c r="AC4" s="34" t="s">
        <v>36</v>
      </c>
      <c r="AD4" s="34" t="s">
        <v>31</v>
      </c>
      <c r="AE4" s="34" t="s">
        <v>40</v>
      </c>
      <c r="AF4" s="34" t="s">
        <v>32</v>
      </c>
      <c r="AG4" s="34" t="s">
        <v>59</v>
      </c>
      <c r="AH4" s="34" t="s">
        <v>57</v>
      </c>
      <c r="AI4" s="15"/>
      <c r="AJ4" s="15"/>
      <c r="AK4" s="15"/>
      <c r="AL4" s="15"/>
    </row>
    <row r="5" spans="1:38" x14ac:dyDescent="0.2">
      <c r="A5" s="63"/>
      <c r="B5" s="67">
        <v>1</v>
      </c>
      <c r="C5" s="84" t="s">
        <v>47</v>
      </c>
      <c r="D5" s="83" t="s">
        <v>48</v>
      </c>
      <c r="E5" s="61" t="s">
        <v>19</v>
      </c>
      <c r="F5" s="122">
        <f t="shared" ref="F5:F9" si="0">SUM(I5:Q5)</f>
        <v>11</v>
      </c>
      <c r="G5" s="61">
        <v>1</v>
      </c>
      <c r="H5" s="68" t="s">
        <v>42</v>
      </c>
      <c r="I5" s="76">
        <v>3</v>
      </c>
      <c r="J5" s="61">
        <v>2</v>
      </c>
      <c r="K5" s="61">
        <v>1</v>
      </c>
      <c r="L5" s="61">
        <v>2</v>
      </c>
      <c r="M5" s="61">
        <v>2</v>
      </c>
      <c r="N5" s="61">
        <v>1</v>
      </c>
      <c r="O5" s="61"/>
      <c r="P5" s="61"/>
      <c r="Q5" s="61"/>
      <c r="R5" s="12">
        <f t="shared" ref="R5:R9" si="1">(I5*125+J5*250+K5*400+L5*70+M5*100+N5*150+O5*250+P5*400+Q5*50)/1000</f>
        <v>1.7649999999999999</v>
      </c>
      <c r="S5" s="79" t="s">
        <v>55</v>
      </c>
      <c r="T5" s="61">
        <v>43</v>
      </c>
      <c r="U5" s="10">
        <f t="shared" ref="U5:U11" si="2">F5+G5</f>
        <v>12</v>
      </c>
      <c r="V5" s="12">
        <f t="shared" ref="V5:V11" si="3">(U5*T5)/1000</f>
        <v>0.51600000000000001</v>
      </c>
      <c r="W5" s="74">
        <v>7635</v>
      </c>
      <c r="X5" s="60" t="s">
        <v>46</v>
      </c>
      <c r="Y5" s="60">
        <f>IF(X5="TAK",R5*2900,0)</f>
        <v>5118.5</v>
      </c>
      <c r="Z5" s="65">
        <f t="shared" ref="Z5:Z11" si="4">Y5*$E$24</f>
        <v>3147.8775000000001</v>
      </c>
      <c r="AA5" s="10">
        <f>IF(X5="NIE",R5*4000,0)</f>
        <v>0</v>
      </c>
      <c r="AB5" s="18">
        <f t="shared" ref="AB5:AB11" si="5">AA5*$E$24</f>
        <v>0</v>
      </c>
      <c r="AC5" s="10">
        <f>V5*0.8*4000</f>
        <v>1651.2000000000003</v>
      </c>
      <c r="AD5" s="18">
        <f t="shared" ref="AD5:AD11" si="6">AC5*$E$24</f>
        <v>1015.4880000000002</v>
      </c>
      <c r="AE5" s="10">
        <f>V5*4000</f>
        <v>2064</v>
      </c>
      <c r="AF5" s="18">
        <f t="shared" ref="AF5:AF11" si="7">AE5*$E$24</f>
        <v>1269.3599999999999</v>
      </c>
      <c r="AG5" s="20">
        <f t="shared" ref="AG5:AG11" si="8">Z5*IF(F5&gt;0,1,0)+AB5*IF(F5&gt;0,1,0)-AD5</f>
        <v>2132.3894999999998</v>
      </c>
      <c r="AH5" s="20">
        <f t="shared" ref="AH5:AH11" si="9">Z5*IF(F5&gt;0,1,0)+AB5*IF(F5&gt;0,1,0)-AF5</f>
        <v>1878.5175000000002</v>
      </c>
      <c r="AI5" s="4"/>
      <c r="AJ5" s="4"/>
      <c r="AK5" s="4"/>
      <c r="AL5" s="4"/>
    </row>
    <row r="6" spans="1:38" x14ac:dyDescent="0.2">
      <c r="A6" s="63"/>
      <c r="B6" s="67">
        <v>2</v>
      </c>
      <c r="C6" s="86" t="s">
        <v>47</v>
      </c>
      <c r="D6" s="88" t="s">
        <v>49</v>
      </c>
      <c r="E6" s="61" t="s">
        <v>19</v>
      </c>
      <c r="F6" s="122">
        <f t="shared" si="0"/>
        <v>3</v>
      </c>
      <c r="G6" s="61">
        <v>1</v>
      </c>
      <c r="H6" s="68" t="s">
        <v>42</v>
      </c>
      <c r="I6" s="76">
        <v>1</v>
      </c>
      <c r="J6" s="61">
        <v>1</v>
      </c>
      <c r="K6" s="61"/>
      <c r="L6" s="61"/>
      <c r="M6" s="61">
        <v>1</v>
      </c>
      <c r="N6" s="61"/>
      <c r="O6" s="61"/>
      <c r="P6" s="61"/>
      <c r="Q6" s="61"/>
      <c r="R6" s="12">
        <f t="shared" si="1"/>
        <v>0.47499999999999998</v>
      </c>
      <c r="S6" s="79" t="s">
        <v>55</v>
      </c>
      <c r="T6" s="61">
        <v>43</v>
      </c>
      <c r="U6" s="10">
        <f t="shared" si="2"/>
        <v>4</v>
      </c>
      <c r="V6" s="12">
        <f t="shared" ref="V6" si="10">(U6*T6)/1000</f>
        <v>0.17199999999999999</v>
      </c>
      <c r="W6" s="74">
        <v>8408</v>
      </c>
      <c r="X6" s="60" t="s">
        <v>46</v>
      </c>
      <c r="Y6" s="60">
        <f t="shared" ref="Y6:Y20" si="11">IF(X6="TAK",R6*2900,0)</f>
        <v>1377.5</v>
      </c>
      <c r="Z6" s="65">
        <f t="shared" si="4"/>
        <v>847.16250000000002</v>
      </c>
      <c r="AA6" s="10">
        <f>IF(X6="NIE",R6*4000,0)</f>
        <v>0</v>
      </c>
      <c r="AB6" s="18">
        <f t="shared" si="5"/>
        <v>0</v>
      </c>
      <c r="AC6" s="10">
        <f>V6*0.8*4000</f>
        <v>550.4</v>
      </c>
      <c r="AD6" s="18">
        <f t="shared" si="6"/>
        <v>338.49599999999998</v>
      </c>
      <c r="AE6" s="10">
        <f>V6*4000</f>
        <v>688</v>
      </c>
      <c r="AF6" s="18">
        <f t="shared" si="7"/>
        <v>423.12</v>
      </c>
      <c r="AG6" s="20">
        <f t="shared" si="8"/>
        <v>508.66650000000004</v>
      </c>
      <c r="AH6" s="20">
        <f t="shared" si="9"/>
        <v>424.04250000000002</v>
      </c>
      <c r="AI6" s="75"/>
      <c r="AJ6" s="75"/>
      <c r="AK6" s="75"/>
      <c r="AL6" s="75"/>
    </row>
    <row r="7" spans="1:38" x14ac:dyDescent="0.2">
      <c r="A7" s="63"/>
      <c r="B7" s="67">
        <v>3</v>
      </c>
      <c r="C7" s="86" t="s">
        <v>47</v>
      </c>
      <c r="D7" s="83" t="s">
        <v>50</v>
      </c>
      <c r="E7" s="61" t="s">
        <v>19</v>
      </c>
      <c r="F7" s="122">
        <f t="shared" si="0"/>
        <v>10</v>
      </c>
      <c r="G7" s="61">
        <v>0</v>
      </c>
      <c r="H7" s="68" t="s">
        <v>42</v>
      </c>
      <c r="I7" s="76"/>
      <c r="J7" s="61">
        <v>3</v>
      </c>
      <c r="K7" s="61">
        <v>1</v>
      </c>
      <c r="L7" s="61">
        <v>1</v>
      </c>
      <c r="M7" s="61">
        <v>4</v>
      </c>
      <c r="N7" s="61">
        <v>1</v>
      </c>
      <c r="O7" s="61"/>
      <c r="P7" s="61"/>
      <c r="Q7" s="61"/>
      <c r="R7" s="12">
        <f t="shared" si="1"/>
        <v>1.77</v>
      </c>
      <c r="S7" s="79" t="s">
        <v>55</v>
      </c>
      <c r="T7" s="61">
        <v>43</v>
      </c>
      <c r="U7" s="10">
        <f t="shared" si="2"/>
        <v>10</v>
      </c>
      <c r="V7" s="12">
        <f t="shared" si="3"/>
        <v>0.43</v>
      </c>
      <c r="W7" s="74">
        <v>6246</v>
      </c>
      <c r="X7" s="60" t="s">
        <v>46</v>
      </c>
      <c r="Y7" s="60">
        <f t="shared" si="11"/>
        <v>5133</v>
      </c>
      <c r="Z7" s="65">
        <f t="shared" si="4"/>
        <v>3156.7950000000001</v>
      </c>
      <c r="AA7" s="10">
        <f t="shared" ref="AA7:AA11" si="12">IF(X7="NIE",R7*4000,0)</f>
        <v>0</v>
      </c>
      <c r="AB7" s="18">
        <f t="shared" si="5"/>
        <v>0</v>
      </c>
      <c r="AC7" s="10">
        <f t="shared" ref="AC7:AC11" si="13">V7*0.8*4000</f>
        <v>1376</v>
      </c>
      <c r="AD7" s="18">
        <f t="shared" si="6"/>
        <v>846.24</v>
      </c>
      <c r="AE7" s="10">
        <f t="shared" ref="AE7:AE11" si="14">V7*4000</f>
        <v>1720</v>
      </c>
      <c r="AF7" s="18">
        <f t="shared" si="7"/>
        <v>1057.8</v>
      </c>
      <c r="AG7" s="20">
        <f t="shared" si="8"/>
        <v>2310.5550000000003</v>
      </c>
      <c r="AH7" s="20">
        <f t="shared" si="9"/>
        <v>2098.9949999999999</v>
      </c>
      <c r="AI7" s="4"/>
      <c r="AJ7" s="4"/>
      <c r="AK7" s="4"/>
      <c r="AL7" s="4"/>
    </row>
    <row r="8" spans="1:38" x14ac:dyDescent="0.2">
      <c r="A8" s="63"/>
      <c r="B8" s="67">
        <v>4</v>
      </c>
      <c r="C8" s="84" t="s">
        <v>51</v>
      </c>
      <c r="D8" s="83" t="s">
        <v>52</v>
      </c>
      <c r="E8" s="61" t="s">
        <v>19</v>
      </c>
      <c r="F8" s="122">
        <f t="shared" si="0"/>
        <v>2</v>
      </c>
      <c r="G8" s="61">
        <v>0</v>
      </c>
      <c r="H8" s="68" t="s">
        <v>42</v>
      </c>
      <c r="I8" s="76"/>
      <c r="J8" s="61"/>
      <c r="K8" s="61"/>
      <c r="L8" s="61"/>
      <c r="M8" s="61">
        <v>2</v>
      </c>
      <c r="N8" s="61"/>
      <c r="O8" s="61"/>
      <c r="P8" s="61"/>
      <c r="Q8" s="61"/>
      <c r="R8" s="12">
        <f t="shared" si="1"/>
        <v>0.2</v>
      </c>
      <c r="S8" s="79" t="s">
        <v>54</v>
      </c>
      <c r="T8" s="61">
        <v>57</v>
      </c>
      <c r="U8" s="10">
        <f t="shared" si="2"/>
        <v>2</v>
      </c>
      <c r="V8" s="12">
        <f t="shared" si="3"/>
        <v>0.114</v>
      </c>
      <c r="W8" s="74">
        <v>7174</v>
      </c>
      <c r="X8" s="60" t="s">
        <v>46</v>
      </c>
      <c r="Y8" s="60">
        <f t="shared" si="11"/>
        <v>580</v>
      </c>
      <c r="Z8" s="65">
        <f t="shared" si="4"/>
        <v>356.7</v>
      </c>
      <c r="AA8" s="10">
        <f t="shared" si="12"/>
        <v>0</v>
      </c>
      <c r="AB8" s="18">
        <f t="shared" si="5"/>
        <v>0</v>
      </c>
      <c r="AC8" s="10">
        <f t="shared" si="13"/>
        <v>364.8</v>
      </c>
      <c r="AD8" s="18">
        <f t="shared" si="6"/>
        <v>224.352</v>
      </c>
      <c r="AE8" s="10">
        <f t="shared" si="14"/>
        <v>456</v>
      </c>
      <c r="AF8" s="18">
        <f t="shared" si="7"/>
        <v>280.44</v>
      </c>
      <c r="AG8" s="20">
        <f t="shared" si="8"/>
        <v>132.34799999999998</v>
      </c>
      <c r="AH8" s="20">
        <f t="shared" si="9"/>
        <v>76.259999999999991</v>
      </c>
      <c r="AI8" s="4"/>
      <c r="AJ8" s="4"/>
      <c r="AK8" s="4"/>
      <c r="AL8" s="4"/>
    </row>
    <row r="9" spans="1:38" x14ac:dyDescent="0.2">
      <c r="A9" s="63"/>
      <c r="B9" s="67">
        <v>5</v>
      </c>
      <c r="C9" s="89" t="s">
        <v>51</v>
      </c>
      <c r="D9" s="83" t="s">
        <v>52</v>
      </c>
      <c r="E9" s="61" t="s">
        <v>19</v>
      </c>
      <c r="F9" s="122">
        <f t="shared" si="0"/>
        <v>10</v>
      </c>
      <c r="G9" s="61">
        <v>0</v>
      </c>
      <c r="H9" s="68" t="s">
        <v>42</v>
      </c>
      <c r="I9" s="76"/>
      <c r="J9" s="61">
        <v>6</v>
      </c>
      <c r="K9" s="61">
        <v>1</v>
      </c>
      <c r="L9" s="61"/>
      <c r="M9" s="61">
        <v>3</v>
      </c>
      <c r="N9" s="61"/>
      <c r="O9" s="61"/>
      <c r="P9" s="61"/>
      <c r="Q9" s="61"/>
      <c r="R9" s="12">
        <f t="shared" si="1"/>
        <v>2.2000000000000002</v>
      </c>
      <c r="S9" s="79" t="s">
        <v>55</v>
      </c>
      <c r="T9" s="61">
        <v>43</v>
      </c>
      <c r="U9" s="10">
        <f t="shared" ref="U9:U10" si="15">F9+G9</f>
        <v>10</v>
      </c>
      <c r="V9" s="12">
        <f t="shared" ref="V9:V10" si="16">(U9*T9)/1000</f>
        <v>0.43</v>
      </c>
      <c r="W9" s="74">
        <v>4138</v>
      </c>
      <c r="X9" s="60" t="s">
        <v>46</v>
      </c>
      <c r="Y9" s="60">
        <f t="shared" si="11"/>
        <v>6380.0000000000009</v>
      </c>
      <c r="Z9" s="65">
        <f t="shared" si="4"/>
        <v>3923.7000000000007</v>
      </c>
      <c r="AA9" s="10">
        <f t="shared" ref="AA9:AA10" si="17">IF(X9="NIE",R9*4000,0)</f>
        <v>0</v>
      </c>
      <c r="AB9" s="18">
        <f t="shared" si="5"/>
        <v>0</v>
      </c>
      <c r="AC9" s="10">
        <f t="shared" ref="AC9:AC10" si="18">V9*0.8*4000</f>
        <v>1376</v>
      </c>
      <c r="AD9" s="18">
        <f t="shared" si="6"/>
        <v>846.24</v>
      </c>
      <c r="AE9" s="10">
        <f t="shared" ref="AE9:AE10" si="19">V9*4000</f>
        <v>1720</v>
      </c>
      <c r="AF9" s="18">
        <f t="shared" si="7"/>
        <v>1057.8</v>
      </c>
      <c r="AG9" s="20">
        <f t="shared" ref="AG9:AG10" si="20">Z9*IF(F9&gt;0,1,0)+AB9*IF(F9&gt;0,1,0)-AD9</f>
        <v>3077.4600000000009</v>
      </c>
      <c r="AH9" s="20">
        <f t="shared" ref="AH9:AH10" si="21">Z9*IF(F9&gt;0,1,0)+AB9*IF(F9&gt;0,1,0)-AF9</f>
        <v>2865.9000000000005</v>
      </c>
      <c r="AI9" s="78"/>
      <c r="AJ9" s="78"/>
      <c r="AK9" s="78"/>
      <c r="AL9" s="78"/>
    </row>
    <row r="10" spans="1:38" x14ac:dyDescent="0.2">
      <c r="A10" s="63"/>
      <c r="B10" s="67">
        <v>6</v>
      </c>
      <c r="C10" s="86" t="s">
        <v>61</v>
      </c>
      <c r="D10" s="87" t="s">
        <v>62</v>
      </c>
      <c r="E10" s="61" t="s">
        <v>19</v>
      </c>
      <c r="F10" s="122">
        <f t="shared" ref="F10" si="22">SUM(I10:Q10)</f>
        <v>7</v>
      </c>
      <c r="G10" s="61">
        <v>0</v>
      </c>
      <c r="H10" s="68" t="s">
        <v>42</v>
      </c>
      <c r="I10" s="76"/>
      <c r="J10" s="61">
        <v>3</v>
      </c>
      <c r="K10" s="61"/>
      <c r="L10" s="61"/>
      <c r="M10" s="61"/>
      <c r="N10" s="61">
        <v>3</v>
      </c>
      <c r="O10" s="61">
        <v>1</v>
      </c>
      <c r="P10" s="61"/>
      <c r="Q10" s="61"/>
      <c r="R10" s="12">
        <f t="shared" ref="R10:R20" si="23">(I10*125+J10*250+K10*400+L10*70+M10*100+N10*150+O10*250+P10*400+Q10*50)/1000</f>
        <v>1.45</v>
      </c>
      <c r="S10" s="79" t="s">
        <v>55</v>
      </c>
      <c r="T10" s="61">
        <v>43</v>
      </c>
      <c r="U10" s="10">
        <f t="shared" si="15"/>
        <v>7</v>
      </c>
      <c r="V10" s="12">
        <f t="shared" si="16"/>
        <v>0.30099999999999999</v>
      </c>
      <c r="W10" s="74">
        <v>1458</v>
      </c>
      <c r="X10" s="60" t="s">
        <v>46</v>
      </c>
      <c r="Y10" s="60">
        <f t="shared" si="11"/>
        <v>4205</v>
      </c>
      <c r="Z10" s="65">
        <f t="shared" si="4"/>
        <v>2586.0749999999998</v>
      </c>
      <c r="AA10" s="10">
        <f t="shared" si="17"/>
        <v>0</v>
      </c>
      <c r="AB10" s="18">
        <f t="shared" si="5"/>
        <v>0</v>
      </c>
      <c r="AC10" s="10">
        <f t="shared" si="18"/>
        <v>963.2</v>
      </c>
      <c r="AD10" s="18">
        <f t="shared" si="6"/>
        <v>592.36800000000005</v>
      </c>
      <c r="AE10" s="10">
        <f t="shared" si="19"/>
        <v>1204</v>
      </c>
      <c r="AF10" s="18">
        <f t="shared" si="7"/>
        <v>740.46</v>
      </c>
      <c r="AG10" s="20">
        <f t="shared" si="20"/>
        <v>1993.7069999999999</v>
      </c>
      <c r="AH10" s="20">
        <f t="shared" si="21"/>
        <v>1845.6149999999998</v>
      </c>
      <c r="AI10" s="78"/>
      <c r="AJ10" s="78"/>
      <c r="AK10" s="78"/>
      <c r="AL10" s="78"/>
    </row>
    <row r="11" spans="1:38" x14ac:dyDescent="0.25">
      <c r="A11" s="63"/>
      <c r="B11" s="67">
        <v>7</v>
      </c>
      <c r="C11" s="81"/>
      <c r="D11" s="82"/>
      <c r="E11" s="61" t="s">
        <v>19</v>
      </c>
      <c r="F11" s="122">
        <f t="shared" ref="F11" si="24">SUM(I11:Q11)</f>
        <v>0</v>
      </c>
      <c r="G11" s="61">
        <v>0</v>
      </c>
      <c r="H11" s="68" t="s">
        <v>42</v>
      </c>
      <c r="I11" s="76"/>
      <c r="J11" s="61"/>
      <c r="K11" s="61"/>
      <c r="L11" s="61"/>
      <c r="M11" s="61"/>
      <c r="N11" s="61"/>
      <c r="O11" s="61"/>
      <c r="P11" s="61"/>
      <c r="Q11" s="61"/>
      <c r="R11" s="12">
        <f t="shared" si="23"/>
        <v>0</v>
      </c>
      <c r="S11" s="79"/>
      <c r="T11" s="61"/>
      <c r="U11" s="10">
        <f t="shared" si="2"/>
        <v>0</v>
      </c>
      <c r="V11" s="12">
        <f t="shared" si="3"/>
        <v>0</v>
      </c>
      <c r="W11" s="74">
        <v>5247</v>
      </c>
      <c r="X11" s="60" t="s">
        <v>46</v>
      </c>
      <c r="Y11" s="60">
        <f t="shared" si="11"/>
        <v>0</v>
      </c>
      <c r="Z11" s="65">
        <f t="shared" si="4"/>
        <v>0</v>
      </c>
      <c r="AA11" s="10">
        <f t="shared" si="12"/>
        <v>0</v>
      </c>
      <c r="AB11" s="18">
        <f t="shared" si="5"/>
        <v>0</v>
      </c>
      <c r="AC11" s="10">
        <f t="shared" si="13"/>
        <v>0</v>
      </c>
      <c r="AD11" s="18">
        <f t="shared" si="6"/>
        <v>0</v>
      </c>
      <c r="AE11" s="10">
        <f t="shared" si="14"/>
        <v>0</v>
      </c>
      <c r="AF11" s="18">
        <f t="shared" si="7"/>
        <v>0</v>
      </c>
      <c r="AG11" s="20">
        <f t="shared" si="8"/>
        <v>0</v>
      </c>
      <c r="AH11" s="20">
        <f t="shared" si="9"/>
        <v>0</v>
      </c>
      <c r="AI11" s="4"/>
      <c r="AJ11" s="4"/>
      <c r="AK11" s="4"/>
      <c r="AL11" s="4"/>
    </row>
    <row r="12" spans="1:38" x14ac:dyDescent="0.2">
      <c r="A12" s="63"/>
      <c r="B12" s="67">
        <v>8</v>
      </c>
      <c r="C12" s="84"/>
      <c r="D12" s="85"/>
      <c r="E12" s="61" t="s">
        <v>19</v>
      </c>
      <c r="F12" s="122">
        <f t="shared" ref="F12:F13" si="25">SUM(I12:Q12)</f>
        <v>0</v>
      </c>
      <c r="G12" s="61">
        <v>0</v>
      </c>
      <c r="H12" s="68" t="s">
        <v>42</v>
      </c>
      <c r="I12" s="76"/>
      <c r="J12" s="61"/>
      <c r="K12" s="61"/>
      <c r="L12" s="61"/>
      <c r="M12" s="61"/>
      <c r="N12" s="61"/>
      <c r="O12" s="61"/>
      <c r="P12" s="61"/>
      <c r="Q12" s="61"/>
      <c r="R12" s="12">
        <f t="shared" si="23"/>
        <v>0</v>
      </c>
      <c r="S12" s="79"/>
      <c r="T12" s="61"/>
      <c r="U12" s="10">
        <f>F12+G12</f>
        <v>0</v>
      </c>
      <c r="V12" s="12">
        <f t="shared" ref="V12:V13" si="26">(U12*T12)/1000</f>
        <v>0</v>
      </c>
      <c r="W12" s="74">
        <v>6950</v>
      </c>
      <c r="X12" s="60" t="s">
        <v>46</v>
      </c>
      <c r="Y12" s="60">
        <f t="shared" si="11"/>
        <v>0</v>
      </c>
      <c r="Z12" s="65">
        <f t="shared" ref="Z12:Z16" si="27">Y12*$E$24</f>
        <v>0</v>
      </c>
      <c r="AA12" s="10">
        <f t="shared" ref="AA12:AA13" si="28">IF(X12="NIE",R12*4000,0)</f>
        <v>0</v>
      </c>
      <c r="AB12" s="18">
        <f t="shared" ref="AB12:AB16" si="29">AA12*$E$24</f>
        <v>0</v>
      </c>
      <c r="AC12" s="10">
        <f t="shared" ref="AC12:AC13" si="30">V12*0.8*4000</f>
        <v>0</v>
      </c>
      <c r="AD12" s="18">
        <f t="shared" ref="AD12:AD16" si="31">AC12*$E$24</f>
        <v>0</v>
      </c>
      <c r="AE12" s="10">
        <f t="shared" ref="AE12:AE13" si="32">V12*4000</f>
        <v>0</v>
      </c>
      <c r="AF12" s="18">
        <f t="shared" ref="AF12:AF16" si="33">AE12*$E$24</f>
        <v>0</v>
      </c>
      <c r="AG12" s="20">
        <f t="shared" ref="AG12:AG13" si="34">Z12*IF(F12&gt;0,1,0)+AB12*IF(F12&gt;0,1,0)-AD12</f>
        <v>0</v>
      </c>
      <c r="AH12" s="20">
        <f t="shared" ref="AH12:AH13" si="35">Z12*IF(F12&gt;0,1,0)+AB12*IF(F12&gt;0,1,0)-AF12</f>
        <v>0</v>
      </c>
      <c r="AI12" s="77"/>
      <c r="AJ12" s="77"/>
      <c r="AK12" s="77"/>
      <c r="AL12" s="77"/>
    </row>
    <row r="13" spans="1:38" x14ac:dyDescent="0.2">
      <c r="A13" s="63"/>
      <c r="B13" s="67">
        <v>9</v>
      </c>
      <c r="C13" s="84"/>
      <c r="D13" s="85"/>
      <c r="E13" s="61" t="s">
        <v>19</v>
      </c>
      <c r="F13" s="122">
        <f t="shared" si="25"/>
        <v>0</v>
      </c>
      <c r="G13" s="61">
        <v>0</v>
      </c>
      <c r="H13" s="68" t="s">
        <v>42</v>
      </c>
      <c r="I13" s="76"/>
      <c r="J13" s="61"/>
      <c r="K13" s="61"/>
      <c r="L13" s="61"/>
      <c r="M13" s="61"/>
      <c r="N13" s="61"/>
      <c r="O13" s="61"/>
      <c r="P13" s="61"/>
      <c r="Q13" s="61"/>
      <c r="R13" s="12">
        <f t="shared" si="23"/>
        <v>0</v>
      </c>
      <c r="S13" s="79"/>
      <c r="T13" s="61"/>
      <c r="U13" s="10">
        <f t="shared" ref="U13:U20" si="36">F13+G13</f>
        <v>0</v>
      </c>
      <c r="V13" s="12">
        <f t="shared" si="26"/>
        <v>0</v>
      </c>
      <c r="W13" s="74">
        <v>9466</v>
      </c>
      <c r="X13" s="60" t="s">
        <v>46</v>
      </c>
      <c r="Y13" s="60">
        <f t="shared" si="11"/>
        <v>0</v>
      </c>
      <c r="Z13" s="65">
        <f t="shared" si="27"/>
        <v>0</v>
      </c>
      <c r="AA13" s="10">
        <f t="shared" si="28"/>
        <v>0</v>
      </c>
      <c r="AB13" s="18">
        <f t="shared" si="29"/>
        <v>0</v>
      </c>
      <c r="AC13" s="10">
        <f t="shared" si="30"/>
        <v>0</v>
      </c>
      <c r="AD13" s="18">
        <f t="shared" si="31"/>
        <v>0</v>
      </c>
      <c r="AE13" s="10">
        <f t="shared" si="32"/>
        <v>0</v>
      </c>
      <c r="AF13" s="18">
        <f t="shared" si="33"/>
        <v>0</v>
      </c>
      <c r="AG13" s="20">
        <f t="shared" si="34"/>
        <v>0</v>
      </c>
      <c r="AH13" s="20">
        <f t="shared" si="35"/>
        <v>0</v>
      </c>
      <c r="AI13" s="80"/>
      <c r="AJ13" s="80"/>
      <c r="AK13" s="80"/>
      <c r="AL13" s="80"/>
    </row>
    <row r="14" spans="1:38" x14ac:dyDescent="0.2">
      <c r="A14" s="63"/>
      <c r="B14" s="67">
        <v>10</v>
      </c>
      <c r="C14" s="84"/>
      <c r="D14" s="83"/>
      <c r="E14" s="61" t="s">
        <v>19</v>
      </c>
      <c r="F14" s="122">
        <f t="shared" ref="F14:F20" si="37">SUM(I14:Q14)</f>
        <v>0</v>
      </c>
      <c r="G14" s="61">
        <v>0</v>
      </c>
      <c r="H14" s="68" t="s">
        <v>42</v>
      </c>
      <c r="I14" s="76"/>
      <c r="J14" s="61"/>
      <c r="K14" s="61"/>
      <c r="L14" s="61"/>
      <c r="M14" s="61"/>
      <c r="N14" s="61"/>
      <c r="O14" s="61"/>
      <c r="P14" s="61"/>
      <c r="Q14" s="61"/>
      <c r="R14" s="12">
        <f t="shared" si="23"/>
        <v>0</v>
      </c>
      <c r="S14" s="79"/>
      <c r="T14" s="61"/>
      <c r="U14" s="10">
        <f t="shared" si="36"/>
        <v>0</v>
      </c>
      <c r="V14" s="12">
        <f t="shared" ref="V14:V20" si="38">(U14*T14)/1000</f>
        <v>0</v>
      </c>
      <c r="W14" s="74">
        <v>5325</v>
      </c>
      <c r="X14" s="60" t="s">
        <v>46</v>
      </c>
      <c r="Y14" s="60">
        <f t="shared" si="11"/>
        <v>0</v>
      </c>
      <c r="Z14" s="65">
        <f t="shared" si="27"/>
        <v>0</v>
      </c>
      <c r="AA14" s="10">
        <f t="shared" ref="AA14:AA20" si="39">IF(X14="NIE",R14*4000,0)</f>
        <v>0</v>
      </c>
      <c r="AB14" s="18">
        <f t="shared" si="29"/>
        <v>0</v>
      </c>
      <c r="AC14" s="10">
        <f t="shared" ref="AC14:AC20" si="40">V14*0.8*4000</f>
        <v>0</v>
      </c>
      <c r="AD14" s="18">
        <f t="shared" si="31"/>
        <v>0</v>
      </c>
      <c r="AE14" s="10">
        <f t="shared" ref="AE14:AE20" si="41">V14*4000</f>
        <v>0</v>
      </c>
      <c r="AF14" s="18">
        <f t="shared" si="33"/>
        <v>0</v>
      </c>
      <c r="AG14" s="20">
        <f t="shared" ref="AG14:AG20" si="42">Z14*IF(F14&gt;0,1,0)+AB14*IF(F14&gt;0,1,0)-AD14</f>
        <v>0</v>
      </c>
      <c r="AH14" s="20">
        <f t="shared" ref="AH14:AH20" si="43">Z14*IF(F14&gt;0,1,0)+AB14*IF(F14&gt;0,1,0)-AF14</f>
        <v>0</v>
      </c>
      <c r="AI14" s="80"/>
      <c r="AJ14" s="80"/>
      <c r="AK14" s="80"/>
      <c r="AL14" s="80"/>
    </row>
    <row r="15" spans="1:38" x14ac:dyDescent="0.2">
      <c r="A15" s="63"/>
      <c r="B15" s="67">
        <v>11</v>
      </c>
      <c r="C15" s="86"/>
      <c r="D15" s="88"/>
      <c r="E15" s="61" t="s">
        <v>19</v>
      </c>
      <c r="F15" s="122">
        <f t="shared" si="37"/>
        <v>0</v>
      </c>
      <c r="G15" s="61">
        <v>0</v>
      </c>
      <c r="H15" s="68" t="s">
        <v>42</v>
      </c>
      <c r="I15" s="76"/>
      <c r="J15" s="61"/>
      <c r="K15" s="61"/>
      <c r="L15" s="61"/>
      <c r="M15" s="61"/>
      <c r="N15" s="61"/>
      <c r="O15" s="61"/>
      <c r="P15" s="61"/>
      <c r="Q15" s="61"/>
      <c r="R15" s="12">
        <f t="shared" si="23"/>
        <v>0</v>
      </c>
      <c r="S15" s="79"/>
      <c r="T15" s="61"/>
      <c r="U15" s="10">
        <f t="shared" si="36"/>
        <v>0</v>
      </c>
      <c r="V15" s="12">
        <f t="shared" si="38"/>
        <v>0</v>
      </c>
      <c r="W15" s="74">
        <v>2252</v>
      </c>
      <c r="X15" s="60" t="s">
        <v>46</v>
      </c>
      <c r="Y15" s="60">
        <f t="shared" si="11"/>
        <v>0</v>
      </c>
      <c r="Z15" s="65">
        <f t="shared" si="27"/>
        <v>0</v>
      </c>
      <c r="AA15" s="10">
        <f t="shared" si="39"/>
        <v>0</v>
      </c>
      <c r="AB15" s="18">
        <f t="shared" si="29"/>
        <v>0</v>
      </c>
      <c r="AC15" s="10">
        <f t="shared" si="40"/>
        <v>0</v>
      </c>
      <c r="AD15" s="18">
        <f t="shared" si="31"/>
        <v>0</v>
      </c>
      <c r="AE15" s="10">
        <f t="shared" si="41"/>
        <v>0</v>
      </c>
      <c r="AF15" s="18">
        <f t="shared" si="33"/>
        <v>0</v>
      </c>
      <c r="AG15" s="20">
        <f t="shared" si="42"/>
        <v>0</v>
      </c>
      <c r="AH15" s="20">
        <f t="shared" si="43"/>
        <v>0</v>
      </c>
      <c r="AI15" s="80"/>
      <c r="AJ15" s="80"/>
      <c r="AK15" s="80"/>
      <c r="AL15" s="80"/>
    </row>
    <row r="16" spans="1:38" x14ac:dyDescent="0.2">
      <c r="A16" s="63"/>
      <c r="B16" s="67">
        <v>12</v>
      </c>
      <c r="C16" s="86"/>
      <c r="D16" s="83"/>
      <c r="E16" s="61" t="s">
        <v>19</v>
      </c>
      <c r="F16" s="122">
        <f t="shared" si="37"/>
        <v>0</v>
      </c>
      <c r="G16" s="61">
        <v>0</v>
      </c>
      <c r="H16" s="68" t="s">
        <v>42</v>
      </c>
      <c r="I16" s="76"/>
      <c r="J16" s="61"/>
      <c r="K16" s="61"/>
      <c r="L16" s="61"/>
      <c r="M16" s="61"/>
      <c r="N16" s="61"/>
      <c r="O16" s="61"/>
      <c r="P16" s="61"/>
      <c r="Q16" s="61"/>
      <c r="R16" s="12">
        <f t="shared" si="23"/>
        <v>0</v>
      </c>
      <c r="S16" s="79"/>
      <c r="T16" s="61"/>
      <c r="U16" s="10">
        <f t="shared" si="36"/>
        <v>0</v>
      </c>
      <c r="V16" s="12">
        <f t="shared" si="38"/>
        <v>0</v>
      </c>
      <c r="W16" s="74">
        <v>9820</v>
      </c>
      <c r="X16" s="60" t="s">
        <v>46</v>
      </c>
      <c r="Y16" s="60">
        <f t="shared" si="11"/>
        <v>0</v>
      </c>
      <c r="Z16" s="65">
        <f t="shared" si="27"/>
        <v>0</v>
      </c>
      <c r="AA16" s="10">
        <f t="shared" si="39"/>
        <v>0</v>
      </c>
      <c r="AB16" s="18">
        <f t="shared" si="29"/>
        <v>0</v>
      </c>
      <c r="AC16" s="10">
        <f t="shared" si="40"/>
        <v>0</v>
      </c>
      <c r="AD16" s="18">
        <f t="shared" si="31"/>
        <v>0</v>
      </c>
      <c r="AE16" s="10">
        <f t="shared" si="41"/>
        <v>0</v>
      </c>
      <c r="AF16" s="18">
        <f t="shared" si="33"/>
        <v>0</v>
      </c>
      <c r="AG16" s="20">
        <f t="shared" si="42"/>
        <v>0</v>
      </c>
      <c r="AH16" s="20">
        <f t="shared" si="43"/>
        <v>0</v>
      </c>
      <c r="AI16" s="80"/>
      <c r="AJ16" s="80"/>
      <c r="AK16" s="80"/>
      <c r="AL16" s="80"/>
    </row>
    <row r="17" spans="1:38" x14ac:dyDescent="0.2">
      <c r="A17" s="63"/>
      <c r="B17" s="67">
        <v>13</v>
      </c>
      <c r="C17" s="84"/>
      <c r="D17" s="83"/>
      <c r="E17" s="61" t="s">
        <v>19</v>
      </c>
      <c r="F17" s="122">
        <f t="shared" si="37"/>
        <v>0</v>
      </c>
      <c r="G17" s="61">
        <v>0</v>
      </c>
      <c r="H17" s="68" t="s">
        <v>42</v>
      </c>
      <c r="I17" s="76"/>
      <c r="J17" s="61"/>
      <c r="K17" s="61"/>
      <c r="L17" s="61"/>
      <c r="M17" s="61"/>
      <c r="N17" s="61"/>
      <c r="O17" s="61"/>
      <c r="P17" s="61"/>
      <c r="Q17" s="61"/>
      <c r="R17" s="12">
        <f t="shared" si="23"/>
        <v>0</v>
      </c>
      <c r="S17" s="79"/>
      <c r="T17" s="61"/>
      <c r="U17" s="10">
        <f t="shared" si="36"/>
        <v>0</v>
      </c>
      <c r="V17" s="12">
        <f t="shared" si="38"/>
        <v>0</v>
      </c>
      <c r="W17" s="74">
        <v>3533</v>
      </c>
      <c r="X17" s="60" t="s">
        <v>46</v>
      </c>
      <c r="Y17" s="60">
        <f t="shared" si="11"/>
        <v>0</v>
      </c>
      <c r="Z17" s="65">
        <f t="shared" ref="Z17:Z20" si="44">Y17*$E$24</f>
        <v>0</v>
      </c>
      <c r="AA17" s="10">
        <f t="shared" si="39"/>
        <v>0</v>
      </c>
      <c r="AB17" s="18">
        <f t="shared" ref="AB17:AB20" si="45">AA17*$E$24</f>
        <v>0</v>
      </c>
      <c r="AC17" s="10">
        <f t="shared" si="40"/>
        <v>0</v>
      </c>
      <c r="AD17" s="18">
        <f t="shared" ref="AD17:AD20" si="46">AC17*$E$24</f>
        <v>0</v>
      </c>
      <c r="AE17" s="10">
        <f t="shared" si="41"/>
        <v>0</v>
      </c>
      <c r="AF17" s="18">
        <f t="shared" ref="AF17:AF20" si="47">AE17*$E$24</f>
        <v>0</v>
      </c>
      <c r="AG17" s="20">
        <f t="shared" si="42"/>
        <v>0</v>
      </c>
      <c r="AH17" s="20">
        <f t="shared" si="43"/>
        <v>0</v>
      </c>
      <c r="AI17" s="80"/>
      <c r="AJ17" s="80"/>
      <c r="AK17" s="80"/>
      <c r="AL17" s="80"/>
    </row>
    <row r="18" spans="1:38" x14ac:dyDescent="0.2">
      <c r="A18" s="63"/>
      <c r="B18" s="67">
        <v>14</v>
      </c>
      <c r="C18" s="89"/>
      <c r="D18" s="83"/>
      <c r="E18" s="61" t="s">
        <v>19</v>
      </c>
      <c r="F18" s="122">
        <f t="shared" si="37"/>
        <v>0</v>
      </c>
      <c r="G18" s="61">
        <v>0</v>
      </c>
      <c r="H18" s="68" t="s">
        <v>42</v>
      </c>
      <c r="I18" s="76"/>
      <c r="J18" s="61"/>
      <c r="K18" s="61"/>
      <c r="L18" s="61"/>
      <c r="M18" s="61"/>
      <c r="N18" s="61"/>
      <c r="O18" s="61"/>
      <c r="P18" s="61"/>
      <c r="Q18" s="61"/>
      <c r="R18" s="12">
        <f t="shared" si="23"/>
        <v>0</v>
      </c>
      <c r="S18" s="79"/>
      <c r="T18" s="61"/>
      <c r="U18" s="10">
        <f t="shared" si="36"/>
        <v>0</v>
      </c>
      <c r="V18" s="12">
        <f t="shared" si="38"/>
        <v>0</v>
      </c>
      <c r="W18" s="74">
        <v>13517</v>
      </c>
      <c r="X18" s="60" t="s">
        <v>46</v>
      </c>
      <c r="Y18" s="60">
        <f t="shared" si="11"/>
        <v>0</v>
      </c>
      <c r="Z18" s="65">
        <f t="shared" si="44"/>
        <v>0</v>
      </c>
      <c r="AA18" s="10">
        <f t="shared" si="39"/>
        <v>0</v>
      </c>
      <c r="AB18" s="18">
        <f t="shared" si="45"/>
        <v>0</v>
      </c>
      <c r="AC18" s="10">
        <f t="shared" si="40"/>
        <v>0</v>
      </c>
      <c r="AD18" s="18">
        <f t="shared" si="46"/>
        <v>0</v>
      </c>
      <c r="AE18" s="10">
        <f t="shared" si="41"/>
        <v>0</v>
      </c>
      <c r="AF18" s="18">
        <f t="shared" si="47"/>
        <v>0</v>
      </c>
      <c r="AG18" s="20">
        <f t="shared" si="42"/>
        <v>0</v>
      </c>
      <c r="AH18" s="20">
        <f t="shared" si="43"/>
        <v>0</v>
      </c>
      <c r="AI18" s="80"/>
      <c r="AJ18" s="80"/>
      <c r="AK18" s="80"/>
      <c r="AL18" s="80"/>
    </row>
    <row r="19" spans="1:38" x14ac:dyDescent="0.25">
      <c r="A19" s="63"/>
      <c r="B19" s="67">
        <v>15</v>
      </c>
      <c r="C19" s="67"/>
      <c r="D19" s="64"/>
      <c r="E19" s="61" t="s">
        <v>19</v>
      </c>
      <c r="F19" s="122">
        <f t="shared" si="37"/>
        <v>0</v>
      </c>
      <c r="G19" s="61">
        <v>0</v>
      </c>
      <c r="H19" s="68" t="s">
        <v>42</v>
      </c>
      <c r="I19" s="76"/>
      <c r="J19" s="61"/>
      <c r="K19" s="61"/>
      <c r="L19" s="61"/>
      <c r="M19" s="61"/>
      <c r="N19" s="61"/>
      <c r="O19" s="61"/>
      <c r="P19" s="61"/>
      <c r="Q19" s="61"/>
      <c r="R19" s="12">
        <f t="shared" si="23"/>
        <v>0</v>
      </c>
      <c r="S19" s="79"/>
      <c r="T19" s="61"/>
      <c r="U19" s="10">
        <f t="shared" si="36"/>
        <v>0</v>
      </c>
      <c r="V19" s="12">
        <f t="shared" si="38"/>
        <v>0</v>
      </c>
      <c r="W19" s="74">
        <v>1459</v>
      </c>
      <c r="X19" s="60" t="s">
        <v>43</v>
      </c>
      <c r="Y19" s="60">
        <f t="shared" si="11"/>
        <v>0</v>
      </c>
      <c r="Z19" s="65">
        <f t="shared" si="44"/>
        <v>0</v>
      </c>
      <c r="AA19" s="10">
        <f t="shared" si="39"/>
        <v>0</v>
      </c>
      <c r="AB19" s="18">
        <f t="shared" si="45"/>
        <v>0</v>
      </c>
      <c r="AC19" s="10">
        <f t="shared" si="40"/>
        <v>0</v>
      </c>
      <c r="AD19" s="18">
        <f t="shared" si="46"/>
        <v>0</v>
      </c>
      <c r="AE19" s="10">
        <f t="shared" si="41"/>
        <v>0</v>
      </c>
      <c r="AF19" s="18">
        <f t="shared" si="47"/>
        <v>0</v>
      </c>
      <c r="AG19" s="20">
        <f t="shared" si="42"/>
        <v>0</v>
      </c>
      <c r="AH19" s="20">
        <f t="shared" si="43"/>
        <v>0</v>
      </c>
      <c r="AI19" s="80"/>
      <c r="AJ19" s="80"/>
      <c r="AK19" s="80"/>
      <c r="AL19" s="80"/>
    </row>
    <row r="20" spans="1:38" x14ac:dyDescent="0.25">
      <c r="A20" s="63"/>
      <c r="B20" s="67">
        <v>16</v>
      </c>
      <c r="C20" s="67"/>
      <c r="D20" s="64"/>
      <c r="E20" s="61" t="s">
        <v>19</v>
      </c>
      <c r="F20" s="122">
        <f t="shared" si="37"/>
        <v>0</v>
      </c>
      <c r="G20" s="61">
        <v>0</v>
      </c>
      <c r="H20" s="68" t="s">
        <v>42</v>
      </c>
      <c r="I20" s="76"/>
      <c r="J20" s="61"/>
      <c r="K20" s="61"/>
      <c r="L20" s="61"/>
      <c r="M20" s="61"/>
      <c r="N20" s="61"/>
      <c r="O20" s="61"/>
      <c r="P20" s="61"/>
      <c r="Q20" s="61"/>
      <c r="R20" s="12">
        <f t="shared" si="23"/>
        <v>0</v>
      </c>
      <c r="S20" s="79"/>
      <c r="T20" s="61"/>
      <c r="U20" s="10">
        <f t="shared" si="36"/>
        <v>0</v>
      </c>
      <c r="V20" s="12">
        <f t="shared" si="38"/>
        <v>0</v>
      </c>
      <c r="W20" s="74">
        <v>734</v>
      </c>
      <c r="X20" s="60" t="s">
        <v>43</v>
      </c>
      <c r="Y20" s="60">
        <f t="shared" si="11"/>
        <v>0</v>
      </c>
      <c r="Z20" s="65">
        <f t="shared" si="44"/>
        <v>0</v>
      </c>
      <c r="AA20" s="10">
        <f t="shared" si="39"/>
        <v>0</v>
      </c>
      <c r="AB20" s="18">
        <f t="shared" si="45"/>
        <v>0</v>
      </c>
      <c r="AC20" s="10">
        <f t="shared" si="40"/>
        <v>0</v>
      </c>
      <c r="AD20" s="18">
        <f t="shared" si="46"/>
        <v>0</v>
      </c>
      <c r="AE20" s="10">
        <f t="shared" si="41"/>
        <v>0</v>
      </c>
      <c r="AF20" s="18">
        <f t="shared" si="47"/>
        <v>0</v>
      </c>
      <c r="AG20" s="20">
        <f t="shared" si="42"/>
        <v>0</v>
      </c>
      <c r="AH20" s="20">
        <f t="shared" si="43"/>
        <v>0</v>
      </c>
      <c r="AI20" s="80"/>
      <c r="AJ20" s="80"/>
      <c r="AK20" s="80"/>
      <c r="AL20" s="80"/>
    </row>
    <row r="21" spans="1:38" s="6" customFormat="1" ht="26.25" customHeight="1" x14ac:dyDescent="0.25">
      <c r="B21" s="35"/>
      <c r="C21" s="35"/>
      <c r="D21" s="8" t="s">
        <v>2</v>
      </c>
      <c r="E21" s="56"/>
      <c r="F21" s="123">
        <f>SUM(F5:F20)</f>
        <v>43</v>
      </c>
      <c r="G21" s="8">
        <f>SUM(G5:G20)</f>
        <v>2</v>
      </c>
      <c r="H21" s="8" t="s">
        <v>5</v>
      </c>
      <c r="I21" s="8">
        <f t="shared" ref="I21:Q21" si="48">SUMIF($F$5:$F$20,"&gt;0",I5:I20)</f>
        <v>4</v>
      </c>
      <c r="J21" s="8">
        <f t="shared" si="48"/>
        <v>15</v>
      </c>
      <c r="K21" s="8">
        <f t="shared" si="48"/>
        <v>3</v>
      </c>
      <c r="L21" s="8">
        <f t="shared" si="48"/>
        <v>3</v>
      </c>
      <c r="M21" s="8">
        <f t="shared" si="48"/>
        <v>12</v>
      </c>
      <c r="N21" s="8">
        <f t="shared" si="48"/>
        <v>5</v>
      </c>
      <c r="O21" s="8">
        <f t="shared" si="48"/>
        <v>1</v>
      </c>
      <c r="P21" s="8">
        <f t="shared" si="48"/>
        <v>0</v>
      </c>
      <c r="Q21" s="8">
        <f t="shared" si="48"/>
        <v>0</v>
      </c>
      <c r="R21" s="14">
        <f>SUMIF(F5:F20,"&gt;0",R5:R20)</f>
        <v>7.86</v>
      </c>
      <c r="T21" s="5"/>
      <c r="U21" s="9">
        <f>SUM(U5:U20)</f>
        <v>45</v>
      </c>
      <c r="V21" s="13">
        <f>SUM(V5:V20)</f>
        <v>1.9629999999999999</v>
      </c>
      <c r="W21" s="9">
        <f>SUMIF(F5:F20,"&gt;0",W5:W20)</f>
        <v>35059</v>
      </c>
      <c r="X21" s="66"/>
      <c r="Y21" s="9">
        <f>SUMIF($F$5:$F$20,"&gt;0",Y5:Y20)</f>
        <v>22794</v>
      </c>
      <c r="Z21" s="19">
        <f>SUMIF($F$5:$F$20,"&gt;0",Z5:Z20)</f>
        <v>14018.310000000001</v>
      </c>
      <c r="AA21" s="9">
        <f>SUMIF($F$5:$F$20,"&gt;0",AA5:AA20)</f>
        <v>0</v>
      </c>
      <c r="AB21" s="19">
        <f>SUMIF($F$5:$F$20,"&gt;0",AB5:AB20)</f>
        <v>0</v>
      </c>
      <c r="AC21" s="9">
        <f t="shared" ref="AC21:AH21" si="49">SUM(AC5:AC20)</f>
        <v>6281.6</v>
      </c>
      <c r="AD21" s="23">
        <f t="shared" si="49"/>
        <v>3863.1839999999997</v>
      </c>
      <c r="AE21" s="9">
        <f t="shared" si="49"/>
        <v>7852</v>
      </c>
      <c r="AF21" s="19">
        <f t="shared" si="49"/>
        <v>4828.9799999999996</v>
      </c>
      <c r="AG21" s="21">
        <f t="shared" si="49"/>
        <v>10155.126</v>
      </c>
      <c r="AH21" s="22">
        <f t="shared" si="49"/>
        <v>9189.3300000000017</v>
      </c>
      <c r="AI21" s="16"/>
      <c r="AJ21" s="16"/>
      <c r="AK21" s="16"/>
      <c r="AL21" s="16"/>
    </row>
    <row r="22" spans="1:38" ht="33" customHeight="1" x14ac:dyDescent="0.25">
      <c r="A22" s="25"/>
      <c r="B22" s="26"/>
      <c r="C22" s="26"/>
      <c r="D22" s="59" t="s">
        <v>18</v>
      </c>
      <c r="E22" s="11"/>
      <c r="F22" s="93">
        <f>F21+G21</f>
        <v>45</v>
      </c>
      <c r="G22" s="94"/>
      <c r="H22" s="24"/>
      <c r="I22" s="69"/>
      <c r="J22" s="69"/>
      <c r="K22" s="69"/>
      <c r="L22" s="69"/>
      <c r="M22" s="69"/>
      <c r="N22" s="69"/>
      <c r="O22" s="69"/>
      <c r="P22" s="69"/>
      <c r="Q22" s="69"/>
      <c r="R22" s="70"/>
      <c r="S22" s="25"/>
      <c r="T22" s="27"/>
      <c r="U22" s="27"/>
      <c r="V22" s="27"/>
      <c r="W22" s="71"/>
      <c r="X22" s="71"/>
      <c r="Y22" s="71"/>
      <c r="Z22" s="72"/>
      <c r="AA22" s="71"/>
      <c r="AB22" s="72"/>
      <c r="AC22" s="36"/>
      <c r="AD22" s="92" t="s">
        <v>33</v>
      </c>
      <c r="AE22" s="92"/>
      <c r="AF22" s="92"/>
      <c r="AG22" s="52">
        <f>(1-(($Z$21+$AB$21-AG21)/($Z$21+$AB$21)))</f>
        <v>0.72441870667719566</v>
      </c>
      <c r="AH22" s="52">
        <f>(1-(($Z$21+$AB$21-AH21)/($Z$21+$AB$21)))</f>
        <v>0.65552338334649474</v>
      </c>
    </row>
    <row r="23" spans="1:38" ht="26.25" customHeight="1" x14ac:dyDescent="0.25">
      <c r="A23" s="25"/>
      <c r="B23" s="44"/>
      <c r="C23" s="44"/>
      <c r="D23" s="43"/>
      <c r="E23" s="43"/>
      <c r="F23" s="44"/>
      <c r="G23" s="44"/>
      <c r="H23" s="3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17"/>
      <c r="T23" s="38"/>
      <c r="U23" s="38"/>
      <c r="V23" s="27"/>
      <c r="W23" s="27"/>
      <c r="X23" s="27"/>
      <c r="Y23" s="27"/>
      <c r="Z23" s="27"/>
      <c r="AA23" s="27"/>
      <c r="AB23" s="36"/>
      <c r="AC23" s="46"/>
      <c r="AD23" s="46"/>
      <c r="AE23" s="46"/>
      <c r="AF23" s="46"/>
      <c r="AG23" s="54"/>
      <c r="AH23" s="54"/>
      <c r="AI23" s="53"/>
    </row>
    <row r="24" spans="1:38" ht="26.25" customHeight="1" x14ac:dyDescent="0.25">
      <c r="A24" s="50"/>
      <c r="B24" s="26"/>
      <c r="C24" s="26"/>
      <c r="D24" s="8" t="s">
        <v>35</v>
      </c>
      <c r="E24" s="55">
        <f>0.5*1.23</f>
        <v>0.61499999999999999</v>
      </c>
      <c r="F24" s="26"/>
      <c r="G24" s="44"/>
      <c r="H24" s="36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17"/>
      <c r="T24" s="38"/>
      <c r="U24" s="38"/>
      <c r="V24" s="27"/>
      <c r="W24" s="27"/>
      <c r="X24" s="27"/>
      <c r="Y24" s="27"/>
      <c r="Z24" s="27"/>
      <c r="AA24" s="27"/>
      <c r="AB24" s="27"/>
      <c r="AC24" s="113" t="s">
        <v>56</v>
      </c>
      <c r="AD24" s="113"/>
      <c r="AE24" s="113"/>
      <c r="AF24" s="113"/>
      <c r="AG24" s="120">
        <f>AH22</f>
        <v>0.65552338334649474</v>
      </c>
      <c r="AH24" s="120"/>
    </row>
    <row r="25" spans="1:38" ht="26.25" customHeight="1" x14ac:dyDescent="0.25">
      <c r="A25" s="44"/>
      <c r="B25" s="26"/>
      <c r="C25" s="25"/>
      <c r="D25" s="43"/>
      <c r="E25" s="43"/>
      <c r="F25" s="25"/>
      <c r="G25" s="44"/>
      <c r="H25" s="36"/>
      <c r="I25" s="44"/>
      <c r="J25" s="25"/>
      <c r="K25" s="25"/>
      <c r="L25" s="25"/>
      <c r="M25" s="25"/>
      <c r="N25" s="25"/>
      <c r="O25" s="25"/>
      <c r="P25" s="25"/>
      <c r="Q25" s="25"/>
      <c r="R25" s="25"/>
      <c r="S25" s="17"/>
      <c r="T25" s="38"/>
      <c r="U25" s="38"/>
      <c r="V25" s="27"/>
      <c r="W25" s="27"/>
      <c r="X25" s="27"/>
      <c r="Y25" s="27"/>
      <c r="Z25" s="27"/>
      <c r="AA25" s="27"/>
      <c r="AB25" s="27"/>
      <c r="AC25" s="113"/>
      <c r="AD25" s="113"/>
      <c r="AE25" s="113"/>
      <c r="AF25" s="113"/>
      <c r="AG25" s="120"/>
      <c r="AH25" s="120"/>
    </row>
    <row r="26" spans="1:38" ht="26.25" customHeight="1" x14ac:dyDescent="0.25">
      <c r="A26" s="44"/>
      <c r="B26" s="91" t="s">
        <v>34</v>
      </c>
      <c r="C26" s="91"/>
      <c r="D26" s="91"/>
      <c r="E26" s="90">
        <f>F22*1850</f>
        <v>83250</v>
      </c>
      <c r="F26" s="90"/>
      <c r="G26" s="44"/>
      <c r="H26" s="36"/>
      <c r="I26" s="44"/>
      <c r="J26" s="25"/>
      <c r="K26" s="25"/>
      <c r="L26" s="25"/>
      <c r="M26" s="25"/>
      <c r="N26" s="25"/>
      <c r="O26" s="25"/>
      <c r="P26" s="25"/>
      <c r="Q26" s="25"/>
      <c r="R26" s="25"/>
      <c r="S26" s="17"/>
      <c r="T26" s="38"/>
      <c r="U26" s="38"/>
      <c r="V26" s="27"/>
      <c r="W26" s="27"/>
      <c r="X26" s="27"/>
      <c r="Y26" s="27"/>
      <c r="Z26" s="27"/>
      <c r="AA26" s="27"/>
      <c r="AB26" s="27"/>
      <c r="AC26" s="113" t="s">
        <v>57</v>
      </c>
      <c r="AD26" s="113"/>
      <c r="AE26" s="113"/>
      <c r="AF26" s="113"/>
      <c r="AG26" s="111">
        <f>AH21</f>
        <v>9189.3300000000017</v>
      </c>
      <c r="AH26" s="112"/>
    </row>
    <row r="27" spans="1:38" ht="26.25" customHeight="1" x14ac:dyDescent="0.25">
      <c r="A27" s="44"/>
      <c r="B27" s="51"/>
      <c r="C27" s="51"/>
      <c r="D27" s="51"/>
      <c r="E27" s="48"/>
      <c r="F27" s="48"/>
      <c r="G27" s="44"/>
      <c r="H27" s="36"/>
      <c r="I27" s="44"/>
      <c r="J27" s="25"/>
      <c r="K27" s="25"/>
      <c r="L27" s="25"/>
      <c r="M27" s="25"/>
      <c r="N27" s="25"/>
      <c r="O27" s="25"/>
      <c r="P27" s="25"/>
      <c r="Q27" s="25"/>
      <c r="R27" s="25"/>
      <c r="S27" s="17"/>
      <c r="T27" s="37"/>
      <c r="U27" s="37"/>
      <c r="V27" s="27"/>
      <c r="W27" s="27"/>
      <c r="X27" s="27"/>
      <c r="Y27" s="27"/>
      <c r="Z27" s="27"/>
      <c r="AA27" s="27"/>
      <c r="AB27" s="27"/>
      <c r="AC27" s="113"/>
      <c r="AD27" s="113"/>
      <c r="AE27" s="113"/>
      <c r="AF27" s="113"/>
      <c r="AG27" s="112"/>
      <c r="AH27" s="112"/>
    </row>
    <row r="28" spans="1:38" ht="26.25" customHeight="1" x14ac:dyDescent="0.25">
      <c r="A28" s="44"/>
      <c r="B28" s="51"/>
      <c r="C28" s="51"/>
      <c r="D28" s="51"/>
      <c r="E28" s="49"/>
      <c r="F28" s="50"/>
      <c r="G28" s="44"/>
      <c r="H28" s="36"/>
      <c r="I28" s="44"/>
      <c r="J28" s="25"/>
      <c r="K28" s="25"/>
      <c r="L28" s="25"/>
      <c r="M28" s="25"/>
      <c r="N28" s="25"/>
      <c r="O28" s="25"/>
      <c r="P28" s="25"/>
      <c r="Q28" s="25"/>
      <c r="R28" s="25"/>
      <c r="S28" s="17"/>
      <c r="T28" s="37"/>
      <c r="U28" s="37"/>
      <c r="V28" s="27"/>
      <c r="W28" s="27"/>
      <c r="X28" s="27"/>
      <c r="Y28" s="27"/>
      <c r="Z28" s="27"/>
      <c r="AA28" s="27"/>
      <c r="AB28" s="27"/>
      <c r="AC28" s="27"/>
      <c r="AD28" s="45"/>
      <c r="AE28" s="45"/>
      <c r="AF28" s="45"/>
      <c r="AG28" s="46"/>
      <c r="AH28" s="46"/>
    </row>
    <row r="29" spans="1:38" ht="26.25" customHeight="1" x14ac:dyDescent="0.25">
      <c r="A29" s="44"/>
      <c r="B29" s="44"/>
      <c r="C29" s="44"/>
      <c r="D29" s="43"/>
      <c r="E29" s="43"/>
      <c r="F29" s="44"/>
      <c r="G29" s="44"/>
      <c r="H29" s="36"/>
      <c r="I29" s="44"/>
      <c r="J29" s="25"/>
      <c r="K29" s="25"/>
      <c r="L29" s="25"/>
      <c r="M29" s="25"/>
      <c r="N29" s="25"/>
      <c r="O29" s="25"/>
      <c r="P29" s="25"/>
      <c r="Q29" s="25"/>
      <c r="R29" s="25"/>
      <c r="S29" s="17"/>
      <c r="T29" s="37"/>
      <c r="U29" s="37"/>
      <c r="V29" s="27"/>
      <c r="W29" s="27"/>
      <c r="X29" s="27"/>
      <c r="Y29" s="27"/>
      <c r="Z29" s="27"/>
      <c r="AA29" s="27"/>
      <c r="AB29" s="27"/>
      <c r="AC29" s="114" t="s">
        <v>58</v>
      </c>
      <c r="AD29" s="115"/>
      <c r="AE29" s="115"/>
      <c r="AF29" s="116"/>
      <c r="AG29" s="120">
        <f>AG22</f>
        <v>0.72441870667719566</v>
      </c>
      <c r="AH29" s="120"/>
    </row>
    <row r="30" spans="1:38" ht="26.25" customHeight="1" x14ac:dyDescent="0.25">
      <c r="A30" s="44"/>
      <c r="B30" s="44"/>
      <c r="C30" s="44"/>
      <c r="D30" s="43"/>
      <c r="E30" s="43"/>
      <c r="F30" s="44"/>
      <c r="G30" s="44"/>
      <c r="H30" s="36"/>
      <c r="I30" s="44"/>
      <c r="J30" s="25"/>
      <c r="K30" s="25"/>
      <c r="L30" s="25"/>
      <c r="M30" s="25"/>
      <c r="N30" s="25"/>
      <c r="O30" s="25"/>
      <c r="P30" s="25"/>
      <c r="Q30" s="25"/>
      <c r="R30" s="25"/>
      <c r="S30" s="17"/>
      <c r="T30" s="37"/>
      <c r="U30" s="37"/>
      <c r="V30" s="27"/>
      <c r="W30" s="27"/>
      <c r="X30" s="27"/>
      <c r="Y30" s="27"/>
      <c r="Z30" s="27"/>
      <c r="AA30" s="27"/>
      <c r="AB30" s="27"/>
      <c r="AC30" s="117"/>
      <c r="AD30" s="118"/>
      <c r="AE30" s="118"/>
      <c r="AF30" s="119"/>
      <c r="AG30" s="120"/>
      <c r="AH30" s="120"/>
    </row>
    <row r="31" spans="1:38" ht="26.25" customHeight="1" x14ac:dyDescent="0.25">
      <c r="A31" s="44"/>
      <c r="B31" s="50"/>
      <c r="C31" s="50"/>
      <c r="D31" s="50"/>
      <c r="E31" s="47"/>
      <c r="F31" s="47"/>
      <c r="G31" s="44"/>
      <c r="H31" s="36"/>
      <c r="I31" s="44"/>
      <c r="J31" s="25"/>
      <c r="K31" s="25"/>
      <c r="L31" s="25"/>
      <c r="M31" s="25"/>
      <c r="N31" s="25"/>
      <c r="O31" s="25"/>
      <c r="P31" s="25"/>
      <c r="Q31" s="25"/>
      <c r="R31" s="25"/>
      <c r="S31" s="17"/>
      <c r="T31" s="37"/>
      <c r="U31" s="37"/>
      <c r="V31" s="27"/>
      <c r="W31" s="27"/>
      <c r="X31" s="27"/>
      <c r="Y31" s="27"/>
      <c r="Z31" s="27"/>
      <c r="AA31" s="27"/>
      <c r="AB31" s="27"/>
      <c r="AC31" s="114" t="s">
        <v>59</v>
      </c>
      <c r="AD31" s="115"/>
      <c r="AE31" s="115"/>
      <c r="AF31" s="116"/>
      <c r="AG31" s="111">
        <f>AG21</f>
        <v>10155.126</v>
      </c>
      <c r="AH31" s="112"/>
    </row>
    <row r="32" spans="1:38" ht="26.25" customHeight="1" x14ac:dyDescent="0.25">
      <c r="A32" s="44"/>
      <c r="B32" s="51"/>
      <c r="C32" s="51"/>
      <c r="D32" s="51"/>
      <c r="E32" s="48"/>
      <c r="F32" s="48"/>
      <c r="G32" s="44"/>
      <c r="H32" s="36"/>
      <c r="I32" s="44"/>
      <c r="J32" s="25"/>
      <c r="K32" s="25"/>
      <c r="L32" s="25"/>
      <c r="M32" s="25"/>
      <c r="N32" s="25"/>
      <c r="O32" s="25"/>
      <c r="P32" s="25"/>
      <c r="Q32" s="25"/>
      <c r="R32" s="25"/>
      <c r="S32" s="17"/>
      <c r="T32" s="37"/>
      <c r="U32" s="37"/>
      <c r="V32" s="27"/>
      <c r="W32" s="27"/>
      <c r="X32" s="27"/>
      <c r="Y32" s="27"/>
      <c r="Z32" s="27"/>
      <c r="AA32" s="27"/>
      <c r="AB32" s="27"/>
      <c r="AC32" s="117"/>
      <c r="AD32" s="118"/>
      <c r="AE32" s="118"/>
      <c r="AF32" s="119"/>
      <c r="AG32" s="112"/>
      <c r="AH32" s="112"/>
    </row>
    <row r="33" spans="1:34" ht="26.25" customHeight="1" x14ac:dyDescent="0.25">
      <c r="A33" s="44"/>
      <c r="B33" s="51"/>
      <c r="C33" s="51"/>
      <c r="D33" s="51"/>
      <c r="E33" s="49"/>
      <c r="F33" s="50"/>
      <c r="G33" s="44"/>
      <c r="H33" s="36"/>
      <c r="I33" s="44"/>
      <c r="J33" s="25"/>
      <c r="K33" s="25"/>
      <c r="L33" s="25"/>
      <c r="M33" s="25"/>
      <c r="N33" s="25"/>
      <c r="O33" s="25"/>
      <c r="P33" s="25"/>
      <c r="Q33" s="25"/>
      <c r="R33" s="25"/>
      <c r="S33" s="17"/>
      <c r="T33" s="37"/>
      <c r="U33" s="3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</row>
    <row r="34" spans="1:34" x14ac:dyDescent="0.25">
      <c r="A34" s="25"/>
      <c r="B34" s="26"/>
      <c r="C34" s="26"/>
      <c r="D34" s="26"/>
      <c r="E34" s="25"/>
      <c r="F34" s="26"/>
      <c r="G34" s="26"/>
      <c r="H34" s="24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</row>
    <row r="36" spans="1:34" ht="15" customHeight="1" x14ac:dyDescent="0.25">
      <c r="C36" s="39"/>
      <c r="D36" s="39"/>
      <c r="E36" s="39"/>
      <c r="F36" s="40"/>
      <c r="G36" s="41"/>
      <c r="H36" s="4"/>
    </row>
    <row r="37" spans="1:34" ht="15" customHeight="1" x14ac:dyDescent="0.25">
      <c r="C37" s="39"/>
      <c r="D37" s="39"/>
      <c r="E37" s="39"/>
      <c r="F37" s="41"/>
      <c r="G37" s="41"/>
      <c r="H37" s="4"/>
    </row>
    <row r="38" spans="1:34" ht="15" customHeight="1" x14ac:dyDescent="0.25">
      <c r="C38" s="39"/>
      <c r="D38" s="39"/>
      <c r="E38" s="39"/>
      <c r="F38" s="42"/>
      <c r="G38" s="41"/>
      <c r="H38" s="4"/>
    </row>
    <row r="39" spans="1:34" ht="15" customHeight="1" x14ac:dyDescent="0.25">
      <c r="C39" s="39"/>
      <c r="D39" s="39"/>
      <c r="E39" s="39"/>
      <c r="F39" s="41"/>
      <c r="G39" s="41"/>
      <c r="H39" s="4"/>
    </row>
    <row r="40" spans="1:34" ht="15" customHeight="1" x14ac:dyDescent="0.25">
      <c r="C40" s="39"/>
      <c r="D40" s="39"/>
      <c r="E40" s="39"/>
      <c r="F40" s="40"/>
      <c r="G40" s="41"/>
      <c r="H40" s="4"/>
    </row>
    <row r="41" spans="1:34" ht="15" customHeight="1" x14ac:dyDescent="0.25">
      <c r="C41" s="39"/>
      <c r="D41" s="39"/>
      <c r="E41" s="39"/>
      <c r="F41" s="41"/>
      <c r="G41" s="41"/>
      <c r="H41" s="4"/>
    </row>
    <row r="42" spans="1:34" ht="15" customHeight="1" x14ac:dyDescent="0.25">
      <c r="C42" s="39"/>
      <c r="D42" s="39"/>
      <c r="E42" s="39"/>
      <c r="F42" s="42"/>
      <c r="G42" s="41"/>
      <c r="H42" s="4"/>
    </row>
    <row r="43" spans="1:34" ht="15" customHeight="1" x14ac:dyDescent="0.25">
      <c r="C43" s="39"/>
      <c r="D43" s="39"/>
      <c r="E43" s="39"/>
      <c r="F43" s="41"/>
      <c r="G43" s="41"/>
      <c r="H43" s="4"/>
    </row>
  </sheetData>
  <autoFilter ref="B4:AH22"/>
  <sortState ref="D1:D22">
    <sortCondition ref="D39:D72"/>
  </sortState>
  <mergeCells count="24">
    <mergeCell ref="AG31:AH32"/>
    <mergeCell ref="AC24:AF25"/>
    <mergeCell ref="AC26:AF27"/>
    <mergeCell ref="AC29:AF30"/>
    <mergeCell ref="AC31:AF32"/>
    <mergeCell ref="AG26:AH27"/>
    <mergeCell ref="AG29:AH30"/>
    <mergeCell ref="AG24:AH25"/>
    <mergeCell ref="AI3:AJ3"/>
    <mergeCell ref="AI2:AL2"/>
    <mergeCell ref="AK3:AL3"/>
    <mergeCell ref="S2:V3"/>
    <mergeCell ref="AC3:AF3"/>
    <mergeCell ref="AG2:AH3"/>
    <mergeCell ref="X3:AB3"/>
    <mergeCell ref="E26:F26"/>
    <mergeCell ref="B26:D26"/>
    <mergeCell ref="AD22:AF22"/>
    <mergeCell ref="F22:G22"/>
    <mergeCell ref="B2:D2"/>
    <mergeCell ref="I2:R2"/>
    <mergeCell ref="I3:Q3"/>
    <mergeCell ref="W2:AF2"/>
    <mergeCell ref="W3:W4"/>
  </mergeCells>
  <phoneticPr fontId="4" type="noConversion"/>
  <conditionalFormatting sqref="AG5:AH20">
    <cfRule type="cellIs" dxfId="10" priority="19" operator="equal">
      <formula>0</formula>
    </cfRule>
    <cfRule type="cellIs" dxfId="9" priority="23" operator="greaterThan">
      <formula>0</formula>
    </cfRule>
  </conditionalFormatting>
  <conditionalFormatting sqref="AG5:AH20">
    <cfRule type="cellIs" dxfId="8" priority="17" operator="lessThan">
      <formula>0</formula>
    </cfRule>
  </conditionalFormatting>
  <conditionalFormatting sqref="Y5:Y20">
    <cfRule type="expression" dxfId="7" priority="15">
      <formula>F5=0</formula>
    </cfRule>
  </conditionalFormatting>
  <conditionalFormatting sqref="Z5:Z20">
    <cfRule type="expression" dxfId="6" priority="14">
      <formula>F5=0</formula>
    </cfRule>
  </conditionalFormatting>
  <conditionalFormatting sqref="AA5:AA20">
    <cfRule type="expression" dxfId="5" priority="12">
      <formula>F5=0</formula>
    </cfRule>
  </conditionalFormatting>
  <conditionalFormatting sqref="AB5:AB20">
    <cfRule type="expression" dxfId="4" priority="11">
      <formula>F5=0</formula>
    </cfRule>
  </conditionalFormatting>
  <conditionalFormatting sqref="Q10:Q20">
    <cfRule type="cellIs" dxfId="3" priority="3" operator="greaterThan">
      <formula>0</formula>
    </cfRule>
  </conditionalFormatting>
  <conditionalFormatting sqref="I10:P20">
    <cfRule type="cellIs" dxfId="2" priority="4" operator="greaterThan">
      <formula>0</formula>
    </cfRule>
  </conditionalFormatting>
  <conditionalFormatting sqref="Q5:Q9">
    <cfRule type="cellIs" dxfId="1" priority="1" operator="greaterThan">
      <formula>0</formula>
    </cfRule>
  </conditionalFormatting>
  <conditionalFormatting sqref="I5:P9">
    <cfRule type="cellIs" dxfId="0" priority="2" operator="greaterThan">
      <formula>0</formula>
    </cfRule>
  </conditionalFormatting>
  <dataValidations count="1">
    <dataValidation type="list" allowBlank="1" showInputMessage="1" showErrorMessage="1" sqref="X5:X20">
      <formula1>"TAK, NIE"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32767" scale="75" orientation="landscape" r:id="rId1"/>
  <ignoredErrors>
    <ignoredError sqref="AE5 AC5 AA5 AE11 AC11 AA11 AA7:AA8 AC7:AC8 AE7:AE8" formula="1"/>
    <ignoredError sqref="F21:G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GM Godziesze</vt:lpstr>
      <vt:lpstr>'GM Godziesze'!Obszar_wydruku</vt:lpstr>
      <vt:lpstr>'GM Godziesze'!Tytuły_wydruku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Kubiak</dc:creator>
  <cp:lastModifiedBy>Bartosz Zyzniewski</cp:lastModifiedBy>
  <cp:lastPrinted>2021-05-06T07:31:05Z</cp:lastPrinted>
  <dcterms:created xsi:type="dcterms:W3CDTF">2016-03-15T08:26:35Z</dcterms:created>
  <dcterms:modified xsi:type="dcterms:W3CDTF">2021-09-15T09:17:36Z</dcterms:modified>
</cp:coreProperties>
</file>